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8800" windowHeight="1230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<sst xmlns="http://schemas.openxmlformats.org/spreadsheetml/2006/main" count="151" uniqueCount="150">
  <si>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</si>
  <si>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</si>
  <si>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</si>
  <si>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</si>
  <si>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</si>
  <si>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</si>
  <si>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</si>
  <si>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</si>
  <si>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</si>
  <si>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</si>
  <si>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</si>
  <si>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</si>
  <si>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</si>
  <si>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</si>
  <si>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</si>
  <si>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</si>
  <si>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</si>
  <si>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</si>
  <si>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</si>
  <si>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</si>
  <si>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</si>
  <si>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</si>
  <si>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</si>
  <si>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</si>
  <si>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</si>
  <si>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</si>
  <si>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</si>
  <si>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</si>
  <si>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</si>
  <si>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</si>
  <si>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</si>
  <si>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</si>
  <si>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</si>
  <si>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</si>
  <si>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</si>
  <si>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</si>
  <si>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</si>
  <si>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</si>
  <si>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</si>
  <si>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</si>
  <si>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</si>
  <si>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</si>
  <si>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</si>
  <si>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</si>
  <si>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</si>
  <si>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</si>
  <si>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</si>
  <si>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</si>
  <si>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</si>
  <si>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</si>
  <si>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</si>
  <si>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</si>
  <si>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</si>
  <si>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</si>
  <si>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</si>
  <si>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</si>
  <si>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</si>
  <si>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</si>
  <si>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</si>
  <si>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</si>
  <si>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</si>
  <si>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</si>
  <si>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</si>
  <si>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</si>
  <si>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</si>
  <si>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</si>
  <si>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</si>
  <si>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</si>
  <si>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</si>
  <si>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</si>
  <si>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</si>
  <si>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</si>
  <si>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</si>
  <si>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</si>
  <si>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</si>
  <si>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</si>
  <si>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</si>
  <si>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</si>
  <si>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</si>
  <si>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</si>
  <si>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</si>
  <si>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</si>
  <si>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</si>
  <si>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</si>
  <si>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</si>
  <si>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</si>
  <si>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</si>
  <si>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</si>
  <si>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</si>
  <si>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</si>
  <si>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</si>
  <si>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</si>
  <si>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</si>
  <si>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</si>
  <si>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</si>
  <si>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</si>
  <si>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</si>
  <si>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</si>
  <si>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</si>
  <si>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</si>
  <si>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</si>
  <si>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</si>
  <si>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</si>
  <si>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</si>
  <si>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</si>
  <si>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</si>
  <si>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</si>
  <si>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</si>
  <si>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</si>
  <si>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</si>
  <si>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</si>
  <si>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</si>
  <si>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</si>
  <si>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Охрана объектов растительного и животного мира и среды их обитания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</si>
  <si>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</si>
  <si>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</si>
  <si>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(1 16 01123)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</si>
  <si>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</si>
  <si>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</si>
  <si>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</si>
  <si>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07010)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</si>
  <si>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</si>
  <si>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</si>
  <si>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</si>
  <si>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</si>
  <si>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</si>
  <si>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</si>
  <si>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</si>
  <si>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</si>
  <si>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</si>
  <si>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(1 16 01173)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</si>
  <si>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(1 16 01090)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</si>
  <si>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01080)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</si>
  <si>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01070)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</si>
  <si>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01190)</t>
  </si>
  <si>
    <t>Факт за аналогичный период 2020 г.</t>
  </si>
  <si>
    <t xml:space="preserve">На 01.01.2021 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</si>
  <si>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</si>
  <si>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</si>
  <si>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</si>
  <si>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</si>
  <si>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 с  применением патентной системы налогообложения</t>
  </si>
  <si>
    <t>НАЛОГ НА ИМУЩЕСТВО</t>
  </si>
  <si>
    <t xml:space="preserve"> иные межбюджетные трансферты</t>
  </si>
  <si>
    <t>Лесное хозяйство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</si>
  <si>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</si>
  <si>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 01 июля 2021 года</t>
  </si>
  <si>
    <t>План за 6 месяцев 2021 г.</t>
  </si>
  <si>
    <t>На  01.07.2021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</si>
  <si>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(1 16 01163)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</si>
</sst>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23" xfId="0" applyNumberFormat="1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23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22">
      <selection activeCell="C51" sqref="C5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9" width="10.00390625" style="23" customWidth="1"/>
    <col min="10" max="14" width="9.125" style="22" customWidth="1"/>
    <col min="15" max="15" width="12.125" style="22" customWidth="1"/>
    <col min="16" max="16384" width="9.125" style="22" customWidth="1"/>
  </cols>
  <sheetData>
    <row r="1" spans="1:9" ht="23.25" customHeight="1">
      <c r="A1" s="60" t="s">
        <v>0</v>
      </c>
      <c r="B1" s="60"/>
      <c r="C1" s="60"/>
      <c r="D1" s="60"/>
      <c r="E1" s="60"/>
      <c r="F1" s="60"/>
      <c r="G1" s="60"/>
      <c r="H1" s="60"/>
      <c r="I1" s="49"/>
    </row>
    <row r="2" spans="1:9" ht="27" customHeight="1">
      <c r="A2" s="61" t="s">
        <v>146</v>
      </c>
      <c r="B2" s="61"/>
      <c r="C2" s="61"/>
      <c r="D2" s="61"/>
      <c r="E2" s="61"/>
      <c r="F2" s="61"/>
      <c r="G2" s="61"/>
      <c r="H2" s="61"/>
      <c r="I2" s="50"/>
    </row>
    <row r="3" spans="1:9" ht="5.25" customHeight="1" hidden="1">
      <c r="A3" s="62" t="s">
        <v>1</v>
      </c>
      <c r="B3" s="62"/>
      <c r="C3" s="62"/>
      <c r="D3" s="62"/>
      <c r="E3" s="62"/>
      <c r="F3" s="62"/>
      <c r="G3" s="62"/>
      <c r="H3" s="62"/>
      <c r="I3" s="51"/>
    </row>
    <row r="4" spans="1:9" ht="44.25" customHeight="1" thickBot="1">
      <c r="A4" s="41" t="s">
        <v>2</v>
      </c>
      <c r="B4" s="42" t="s">
        <v>3</v>
      </c>
      <c r="C4" s="42" t="s">
        <v>147</v>
      </c>
      <c r="D4" s="42" t="s">
        <v>76</v>
      </c>
      <c r="E4" s="42" t="s">
        <v>75</v>
      </c>
      <c r="F4" s="42" t="s">
        <v>77</v>
      </c>
      <c r="G4" s="42" t="s">
        <v>135</v>
      </c>
      <c r="H4" s="43" t="s">
        <v>74</v>
      </c>
      <c r="I4" s="42" t="s">
        <v>79</v>
      </c>
    </row>
    <row r="5" spans="1:9" ht="18" customHeight="1" thickBo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6">
        <v>8</v>
      </c>
      <c r="I5" s="52">
        <v>9</v>
      </c>
    </row>
    <row r="6" spans="1:9" ht="24.75" customHeight="1">
      <c r="A6" s="63" t="s">
        <v>4</v>
      </c>
      <c r="B6" s="64"/>
      <c r="C6" s="64"/>
      <c r="D6" s="64"/>
      <c r="E6" s="64"/>
      <c r="F6" s="64"/>
      <c r="G6" s="64"/>
      <c r="H6" s="64"/>
      <c r="I6" s="65"/>
    </row>
    <row r="7" spans="1:9" ht="12.75">
      <c r="A7" s="5" t="s">
        <v>5</v>
      </c>
      <c r="B7" s="26">
        <f>B8+B9</f>
        <v>385212.00000000006</v>
      </c>
      <c r="C7" s="26">
        <f>C8+C9</f>
        <v>179718.19999999998</v>
      </c>
      <c r="D7" s="26">
        <f>D8+D9</f>
        <v>184970.39999999997</v>
      </c>
      <c r="E7" s="26">
        <f>$D:$D/$B:$B*100</f>
        <v>48.01781875954019</v>
      </c>
      <c r="F7" s="26">
        <f>$D:$D/$C:$C*100</f>
        <v>102.92246416890443</v>
      </c>
      <c r="G7" s="26">
        <f>G8+G9</f>
        <v>159809.5</v>
      </c>
      <c r="H7" s="26">
        <f>$D:$D/$G:$G*100</f>
        <v>115.74430806679202</v>
      </c>
      <c r="I7" s="26">
        <f>I8+I9</f>
        <v>39807.399999999994</v>
      </c>
    </row>
    <row r="8" spans="1:9" ht="25.5">
      <c r="A8" s="48" t="s">
        <v>6</v>
      </c>
      <c r="B8" s="27">
        <v>24261.4</v>
      </c>
      <c r="C8" s="27">
        <v>19121.4</v>
      </c>
      <c r="D8" s="27">
        <v>25731.6</v>
      </c>
      <c r="E8" s="26">
        <f>$D:$D/$B:$B*100</f>
        <v>106.05983166676283</v>
      </c>
      <c r="F8" s="26">
        <f>$D:$D/$C:$C*100</f>
        <v>134.5696444820986</v>
      </c>
      <c r="G8" s="27">
        <v>6686</v>
      </c>
      <c r="H8" s="26">
        <f>$D:$D/$G:$G*100</f>
        <v>384.85791205504034</v>
      </c>
      <c r="I8" s="27">
        <v>3045.2</v>
      </c>
    </row>
    <row r="9" spans="1:9" ht="12.75">
      <c r="A9" s="71" t="s">
        <v>78</v>
      </c>
      <c r="B9" s="68">
        <f>B11+B12+B13+B14+B15</f>
        <v>360950.60000000003</v>
      </c>
      <c r="C9" s="68">
        <f>C11+C12+C13+C14+C15</f>
        <v>160596.8</v>
      </c>
      <c r="D9" s="68">
        <f>D11+D12+D13+D14+D15</f>
        <v>159238.79999999996</v>
      </c>
      <c r="E9" s="66">
        <f>$D:$D/$B:$B*100</f>
        <v>44.11650790994666</v>
      </c>
      <c r="F9" s="68">
        <f>$D:$D/$C:$C*100</f>
        <v>99.1544040728084</v>
      </c>
      <c r="G9" s="68">
        <f>G11+G12+G13+G14+G15</f>
        <v>153123.5</v>
      </c>
      <c r="H9" s="66">
        <f>$D:$D/$G:$G*100</f>
        <v>103.99370442812499</v>
      </c>
      <c r="I9" s="68">
        <f>I11+I12+I13+I14+I15</f>
        <v>36762.2</v>
      </c>
    </row>
    <row r="10" spans="1:9" ht="12.75">
      <c r="A10" s="72"/>
      <c r="B10" s="69"/>
      <c r="C10" s="69"/>
      <c r="D10" s="69"/>
      <c r="E10" s="67"/>
      <c r="F10" s="70"/>
      <c r="G10" s="69"/>
      <c r="H10" s="67"/>
      <c r="I10" s="69"/>
    </row>
    <row r="11" spans="1:9" ht="51" customHeight="1">
      <c r="A11" s="1" t="s">
        <v>83</v>
      </c>
      <c r="B11" s="28">
        <v>344550</v>
      </c>
      <c r="C11" s="28">
        <f>126601.3+25750</f>
        <v>152351.3</v>
      </c>
      <c r="D11" s="28">
        <v>152677.4</v>
      </c>
      <c r="E11" s="29">
        <f aca="true" t="shared" si="0" ref="E11:E25">$D:$D/$B:$B*100</f>
        <v>44.31211725438978</v>
      </c>
      <c r="F11" s="29">
        <f>$D:$D/$C:$C*100</f>
        <v>100.21404477677578</v>
      </c>
      <c r="G11" s="28">
        <v>145633.2</v>
      </c>
      <c r="H11" s="29">
        <f>$D:$D/$G:$G*100</f>
        <v>104.83694652043627</v>
      </c>
      <c r="I11" s="28">
        <v>35150.9</v>
      </c>
    </row>
    <row r="12" spans="1:9" ht="89.25">
      <c r="A12" s="2" t="s">
        <v>101</v>
      </c>
      <c r="B12" s="28">
        <v>1379.2</v>
      </c>
      <c r="C12" s="28">
        <f>483+200</f>
        <v>683</v>
      </c>
      <c r="D12" s="28">
        <v>294.8</v>
      </c>
      <c r="E12" s="29">
        <f t="shared" si="0"/>
        <v>21.374709976798144</v>
      </c>
      <c r="F12" s="29">
        <f>$D:$D/$C:$C*100</f>
        <v>43.16251830161054</v>
      </c>
      <c r="G12" s="28">
        <v>606.4</v>
      </c>
      <c r="H12" s="29">
        <f>$D:$D/$G:$G*100</f>
        <v>48.614775725593674</v>
      </c>
      <c r="I12" s="28">
        <v>-50.1</v>
      </c>
    </row>
    <row r="13" spans="1:9" ht="25.5">
      <c r="A13" s="3" t="s">
        <v>84</v>
      </c>
      <c r="B13" s="28">
        <v>1895.5</v>
      </c>
      <c r="C13" s="28">
        <f>633+105</f>
        <v>738</v>
      </c>
      <c r="D13" s="28">
        <v>1072.4</v>
      </c>
      <c r="E13" s="29">
        <f t="shared" si="0"/>
        <v>56.57610129253495</v>
      </c>
      <c r="F13" s="29">
        <f>$D:$D/$C:$C*100</f>
        <v>145.31165311653118</v>
      </c>
      <c r="G13" s="28">
        <v>545.8</v>
      </c>
      <c r="H13" s="29">
        <f>$D:$D/$G:$G*100</f>
        <v>196.4822279223159</v>
      </c>
      <c r="I13" s="28">
        <v>323.2</v>
      </c>
    </row>
    <row r="14" spans="1:9" ht="65.25" customHeight="1">
      <c r="A14" s="6" t="s">
        <v>90</v>
      </c>
      <c r="B14" s="28">
        <v>11918.7</v>
      </c>
      <c r="C14" s="28">
        <f>5666+1158.5</f>
        <v>6824.5</v>
      </c>
      <c r="D14" s="28">
        <v>5133.3</v>
      </c>
      <c r="E14" s="29">
        <f t="shared" si="0"/>
        <v>43.06929447003448</v>
      </c>
      <c r="F14" s="29">
        <f>$D:$D/$C:$C*100</f>
        <v>75.2186973404645</v>
      </c>
      <c r="G14" s="28">
        <v>6338.1</v>
      </c>
      <c r="H14" s="29">
        <f>$D:$D/$G:$G*100</f>
        <v>80.99114876698064</v>
      </c>
      <c r="I14" s="28">
        <v>1280.7</v>
      </c>
    </row>
    <row r="15" spans="1:9" ht="48.75" customHeight="1">
      <c r="A15" s="38" t="s">
        <v>137</v>
      </c>
      <c r="B15" s="28">
        <v>1207.2</v>
      </c>
      <c r="C15" s="28">
        <v>0</v>
      </c>
      <c r="D15" s="28">
        <v>60.9</v>
      </c>
      <c r="E15" s="29">
        <f t="shared" si="0"/>
        <v>5.044731610337972</v>
      </c>
      <c r="F15" s="29">
        <v>0</v>
      </c>
      <c r="G15" s="28">
        <v>0</v>
      </c>
      <c r="H15" s="29">
        <v>0</v>
      </c>
      <c r="I15" s="28">
        <v>57.5</v>
      </c>
    </row>
    <row r="16" spans="1:9" ht="39.75" customHeight="1">
      <c r="A16" s="21" t="s">
        <v>95</v>
      </c>
      <c r="B16" s="53">
        <f>B17+B18+B19+B20</f>
        <v>21952.6</v>
      </c>
      <c r="C16" s="53">
        <f>C17+C18+C19+C20</f>
        <v>10270.7</v>
      </c>
      <c r="D16" s="53">
        <f>D17+D18+D19+D20</f>
        <v>10818.1</v>
      </c>
      <c r="E16" s="26">
        <f t="shared" si="0"/>
        <v>49.27935643158442</v>
      </c>
      <c r="F16" s="26">
        <f aca="true" t="shared" si="1" ref="F16:F25">$D:$D/$C:$C*100</f>
        <v>105.3297243615333</v>
      </c>
      <c r="G16" s="53">
        <f>G17+G18+G19+G20</f>
        <v>9212.900000000001</v>
      </c>
      <c r="H16" s="26">
        <f aca="true" t="shared" si="2" ref="H16:H21">$D:$D/$G:$G*100</f>
        <v>117.42339545637095</v>
      </c>
      <c r="I16" s="53">
        <f>I17+I18+I19+I20</f>
        <v>1841.7000000000003</v>
      </c>
    </row>
    <row r="17" spans="1:9" ht="37.5" customHeight="1">
      <c r="A17" s="8" t="s">
        <v>96</v>
      </c>
      <c r="B17" s="28">
        <v>10050.2</v>
      </c>
      <c r="C17" s="28">
        <f>4130+832</f>
        <v>4962</v>
      </c>
      <c r="D17" s="28">
        <v>4892</v>
      </c>
      <c r="E17" s="29">
        <f t="shared" si="0"/>
        <v>48.67564824580605</v>
      </c>
      <c r="F17" s="29">
        <f t="shared" si="1"/>
        <v>98.58927851672713</v>
      </c>
      <c r="G17" s="28">
        <v>4364.9</v>
      </c>
      <c r="H17" s="29">
        <f t="shared" si="2"/>
        <v>112.07587802698802</v>
      </c>
      <c r="I17" s="28">
        <v>823.7</v>
      </c>
    </row>
    <row r="18" spans="1:9" ht="56.25" customHeight="1">
      <c r="A18" s="8" t="s">
        <v>97</v>
      </c>
      <c r="B18" s="28">
        <v>59.5</v>
      </c>
      <c r="C18" s="28">
        <f>23.5+5</f>
        <v>28.5</v>
      </c>
      <c r="D18" s="28">
        <v>36.8</v>
      </c>
      <c r="E18" s="29">
        <f t="shared" si="0"/>
        <v>61.84873949579831</v>
      </c>
      <c r="F18" s="29">
        <f t="shared" si="1"/>
        <v>129.12280701754383</v>
      </c>
      <c r="G18" s="28">
        <v>28.6</v>
      </c>
      <c r="H18" s="29">
        <f t="shared" si="2"/>
        <v>128.67132867132864</v>
      </c>
      <c r="I18" s="28">
        <v>6.2</v>
      </c>
    </row>
    <row r="19" spans="1:9" ht="55.5" customHeight="1">
      <c r="A19" s="8" t="s">
        <v>98</v>
      </c>
      <c r="B19" s="28">
        <v>13400.9</v>
      </c>
      <c r="C19" s="28">
        <f>5265+900.2</f>
        <v>6165.2</v>
      </c>
      <c r="D19" s="28">
        <v>6802.4</v>
      </c>
      <c r="E19" s="29">
        <f t="shared" si="0"/>
        <v>50.760769799043345</v>
      </c>
      <c r="F19" s="29">
        <f t="shared" si="1"/>
        <v>110.33543112956595</v>
      </c>
      <c r="G19" s="28">
        <v>5688.2</v>
      </c>
      <c r="H19" s="29">
        <f t="shared" si="2"/>
        <v>119.58791884954817</v>
      </c>
      <c r="I19" s="28">
        <v>1216.4</v>
      </c>
    </row>
    <row r="20" spans="1:9" ht="54" customHeight="1">
      <c r="A20" s="8" t="s">
        <v>99</v>
      </c>
      <c r="B20" s="28">
        <v>-1558</v>
      </c>
      <c r="C20" s="28">
        <f>-760-125</f>
        <v>-885</v>
      </c>
      <c r="D20" s="28">
        <v>-913.1</v>
      </c>
      <c r="E20" s="29">
        <f t="shared" si="0"/>
        <v>58.60718870346599</v>
      </c>
      <c r="F20" s="29">
        <f t="shared" si="1"/>
        <v>103.17514124293785</v>
      </c>
      <c r="G20" s="28">
        <v>-868.8</v>
      </c>
      <c r="H20" s="29">
        <f t="shared" si="2"/>
        <v>105.09898710865562</v>
      </c>
      <c r="I20" s="28">
        <v>-204.6</v>
      </c>
    </row>
    <row r="21" spans="1:9" ht="12.75">
      <c r="A21" s="7" t="s">
        <v>8</v>
      </c>
      <c r="B21" s="53">
        <f>B22+B25+B26+B27</f>
        <v>84859.9</v>
      </c>
      <c r="C21" s="53">
        <f>C22+C25+C26+C27</f>
        <v>48730</v>
      </c>
      <c r="D21" s="53">
        <f>D22+D25+D26+D27</f>
        <v>55181.6</v>
      </c>
      <c r="E21" s="26">
        <f t="shared" si="0"/>
        <v>65.02670872815075</v>
      </c>
      <c r="F21" s="26">
        <f t="shared" si="1"/>
        <v>113.23948286476504</v>
      </c>
      <c r="G21" s="53">
        <f>G22+G25+G26+G27</f>
        <v>14762.1</v>
      </c>
      <c r="H21" s="26">
        <f t="shared" si="2"/>
        <v>373.805894825262</v>
      </c>
      <c r="I21" s="53">
        <f>I22+I25+I26+I27</f>
        <v>4680.799999999999</v>
      </c>
    </row>
    <row r="22" spans="1:9" ht="27.75" customHeight="1">
      <c r="A22" s="39" t="s">
        <v>138</v>
      </c>
      <c r="B22" s="53">
        <f>SUM(B23:B24)</f>
        <v>67160.9</v>
      </c>
      <c r="C22" s="53">
        <f>SUM(C23:C24)</f>
        <v>33730</v>
      </c>
      <c r="D22" s="53">
        <f>SUM(D23:D24)</f>
        <v>38656</v>
      </c>
      <c r="E22" s="29">
        <f t="shared" si="0"/>
        <v>57.55729896412943</v>
      </c>
      <c r="F22" s="29">
        <f t="shared" si="1"/>
        <v>114.60420990216424</v>
      </c>
      <c r="G22" s="53">
        <v>0</v>
      </c>
      <c r="H22" s="26">
        <v>0</v>
      </c>
      <c r="I22" s="53">
        <f>SUM(I23:I24)</f>
        <v>3477</v>
      </c>
    </row>
    <row r="23" spans="1:9" ht="27.75" customHeight="1">
      <c r="A23" s="3" t="s">
        <v>139</v>
      </c>
      <c r="B23" s="28">
        <v>44280.6</v>
      </c>
      <c r="C23" s="28">
        <f>18150+3000</f>
        <v>21150</v>
      </c>
      <c r="D23" s="28">
        <v>23582.7</v>
      </c>
      <c r="E23" s="29">
        <f t="shared" si="0"/>
        <v>53.25740843620006</v>
      </c>
      <c r="F23" s="29">
        <f t="shared" si="1"/>
        <v>111.50212765957448</v>
      </c>
      <c r="G23" s="28">
        <v>0</v>
      </c>
      <c r="H23" s="29">
        <v>0</v>
      </c>
      <c r="I23" s="28">
        <v>2261</v>
      </c>
    </row>
    <row r="24" spans="1:9" ht="42.75" customHeight="1">
      <c r="A24" s="40" t="s">
        <v>140</v>
      </c>
      <c r="B24" s="28">
        <v>22880.3</v>
      </c>
      <c r="C24" s="28">
        <v>12580</v>
      </c>
      <c r="D24" s="28">
        <v>15073.3</v>
      </c>
      <c r="E24" s="29">
        <f t="shared" si="0"/>
        <v>65.87894389496641</v>
      </c>
      <c r="F24" s="29">
        <f t="shared" si="1"/>
        <v>119.8195548489666</v>
      </c>
      <c r="G24" s="28">
        <v>0</v>
      </c>
      <c r="H24" s="29">
        <v>0</v>
      </c>
      <c r="I24" s="28">
        <v>1216</v>
      </c>
    </row>
    <row r="25" spans="1:9" ht="12.75">
      <c r="A25" s="3" t="s">
        <v>9</v>
      </c>
      <c r="B25" s="28">
        <v>7000</v>
      </c>
      <c r="C25" s="28">
        <v>7000</v>
      </c>
      <c r="D25" s="28">
        <v>7284.2</v>
      </c>
      <c r="E25" s="29">
        <f t="shared" si="0"/>
        <v>104.06</v>
      </c>
      <c r="F25" s="29">
        <f t="shared" si="1"/>
        <v>104.06</v>
      </c>
      <c r="G25" s="28">
        <v>13933.9</v>
      </c>
      <c r="H25" s="29">
        <f>$D:$D/$G:$G*100</f>
        <v>52.276821277603545</v>
      </c>
      <c r="I25" s="28">
        <v>77.7</v>
      </c>
    </row>
    <row r="26" spans="1:9" ht="12.75">
      <c r="A26" s="3" t="s">
        <v>10</v>
      </c>
      <c r="B26" s="28">
        <v>0</v>
      </c>
      <c r="C26" s="28">
        <v>0</v>
      </c>
      <c r="D26" s="28">
        <v>33.5</v>
      </c>
      <c r="E26" s="29">
        <v>0</v>
      </c>
      <c r="F26" s="29">
        <v>0</v>
      </c>
      <c r="G26" s="28">
        <v>0</v>
      </c>
      <c r="H26" s="29">
        <v>0</v>
      </c>
      <c r="I26" s="28">
        <v>0</v>
      </c>
    </row>
    <row r="27" spans="1:9" ht="25.5">
      <c r="A27" s="3" t="s">
        <v>141</v>
      </c>
      <c r="B27" s="28">
        <v>10699</v>
      </c>
      <c r="C27" s="28">
        <v>8000</v>
      </c>
      <c r="D27" s="28">
        <v>9207.9</v>
      </c>
      <c r="E27" s="29">
        <f aca="true" t="shared" si="3" ref="E27:E34">$D:$D/$B:$B*100</f>
        <v>86.06318347509114</v>
      </c>
      <c r="F27" s="29">
        <f aca="true" t="shared" si="4" ref="F27:F34">$D:$D/$C:$C*100</f>
        <v>115.09875000000001</v>
      </c>
      <c r="G27" s="28">
        <v>828.2</v>
      </c>
      <c r="H27" s="29">
        <f aca="true" t="shared" si="5" ref="H27:H34">$D:$D/$G:$G*100</f>
        <v>1111.7966674716251</v>
      </c>
      <c r="I27" s="28">
        <v>1126.1</v>
      </c>
    </row>
    <row r="28" spans="1:9" ht="12.75">
      <c r="A28" s="7" t="s">
        <v>142</v>
      </c>
      <c r="B28" s="27">
        <f>SUM(B29+B30)</f>
        <v>28970.6</v>
      </c>
      <c r="C28" s="27">
        <f>SUM(C29+C30)</f>
        <v>7988.9</v>
      </c>
      <c r="D28" s="27">
        <f>SUM(D29+D30)</f>
        <v>8514.7</v>
      </c>
      <c r="E28" s="26">
        <f t="shared" si="3"/>
        <v>29.390830704231192</v>
      </c>
      <c r="F28" s="26">
        <f t="shared" si="4"/>
        <v>106.58163201442001</v>
      </c>
      <c r="G28" s="27">
        <f>SUM(G29+G30)</f>
        <v>8737.9</v>
      </c>
      <c r="H28" s="26">
        <f t="shared" si="5"/>
        <v>97.44561050137906</v>
      </c>
      <c r="I28" s="27">
        <f>SUM(I29+I30)</f>
        <v>710.5</v>
      </c>
    </row>
    <row r="29" spans="1:9" ht="12.75">
      <c r="A29" s="3" t="s">
        <v>11</v>
      </c>
      <c r="B29" s="28">
        <v>17458.8</v>
      </c>
      <c r="C29" s="28">
        <f>2478+550</f>
        <v>3028</v>
      </c>
      <c r="D29" s="28">
        <v>2845.1</v>
      </c>
      <c r="E29" s="29">
        <f t="shared" si="3"/>
        <v>16.29607991385433</v>
      </c>
      <c r="F29" s="29">
        <f t="shared" si="4"/>
        <v>93.95970937912813</v>
      </c>
      <c r="G29" s="28">
        <v>3944.1</v>
      </c>
      <c r="H29" s="29">
        <f t="shared" si="5"/>
        <v>72.13559493927639</v>
      </c>
      <c r="I29" s="28">
        <v>258.7</v>
      </c>
    </row>
    <row r="30" spans="1:9" ht="12.75">
      <c r="A30" s="7" t="s">
        <v>105</v>
      </c>
      <c r="B30" s="27">
        <f aca="true" t="shared" si="6" ref="B30:G30">SUM(B31:B32)</f>
        <v>11511.8</v>
      </c>
      <c r="C30" s="27">
        <f>SUM(C31:C32)</f>
        <v>4960.9</v>
      </c>
      <c r="D30" s="27">
        <f t="shared" si="6"/>
        <v>5669.6</v>
      </c>
      <c r="E30" s="26">
        <f t="shared" si="3"/>
        <v>49.25033443944475</v>
      </c>
      <c r="F30" s="26">
        <f t="shared" si="4"/>
        <v>114.2857142857143</v>
      </c>
      <c r="G30" s="27">
        <f t="shared" si="6"/>
        <v>4793.8</v>
      </c>
      <c r="H30" s="26">
        <f t="shared" si="5"/>
        <v>118.26943134882558</v>
      </c>
      <c r="I30" s="27">
        <f>SUM(I31:I32)</f>
        <v>451.79999999999995</v>
      </c>
    </row>
    <row r="31" spans="1:9" ht="12.75">
      <c r="A31" s="3" t="s">
        <v>103</v>
      </c>
      <c r="B31" s="28">
        <v>6544.9</v>
      </c>
      <c r="C31" s="28">
        <f>3850+150.9</f>
        <v>4000.9</v>
      </c>
      <c r="D31" s="28">
        <v>4580</v>
      </c>
      <c r="E31" s="29">
        <f t="shared" si="3"/>
        <v>69.97815092667572</v>
      </c>
      <c r="F31" s="29">
        <f t="shared" si="4"/>
        <v>114.47424329525857</v>
      </c>
      <c r="G31" s="28">
        <v>3789</v>
      </c>
      <c r="H31" s="29">
        <f t="shared" si="5"/>
        <v>120.87622063869094</v>
      </c>
      <c r="I31" s="28">
        <v>308.7</v>
      </c>
    </row>
    <row r="32" spans="1:9" ht="12.75">
      <c r="A32" s="3" t="s">
        <v>104</v>
      </c>
      <c r="B32" s="28">
        <v>4966.9</v>
      </c>
      <c r="C32" s="28">
        <f>660+300</f>
        <v>960</v>
      </c>
      <c r="D32" s="28">
        <v>1089.6</v>
      </c>
      <c r="E32" s="29">
        <f t="shared" si="3"/>
        <v>21.93722442569812</v>
      </c>
      <c r="F32" s="29">
        <f t="shared" si="4"/>
        <v>113.5</v>
      </c>
      <c r="G32" s="28">
        <v>1004.8</v>
      </c>
      <c r="H32" s="29">
        <f t="shared" si="5"/>
        <v>108.43949044585987</v>
      </c>
      <c r="I32" s="28">
        <v>143.1</v>
      </c>
    </row>
    <row r="33" spans="1:9" ht="12.75">
      <c r="A33" s="5" t="s">
        <v>12</v>
      </c>
      <c r="B33" s="53">
        <f>SUM(B34,B36,B37)</f>
        <v>11610</v>
      </c>
      <c r="C33" s="53">
        <f>SUM(C34,C36,C37)</f>
        <v>4990</v>
      </c>
      <c r="D33" s="53">
        <f>SUM(D34,D36,D37)</f>
        <v>5209.3</v>
      </c>
      <c r="E33" s="26">
        <f t="shared" si="3"/>
        <v>44.86907838070629</v>
      </c>
      <c r="F33" s="26">
        <f t="shared" si="4"/>
        <v>104.39478957915833</v>
      </c>
      <c r="G33" s="53">
        <f>SUM(G34,G36,G37)</f>
        <v>5206.8</v>
      </c>
      <c r="H33" s="26">
        <f t="shared" si="5"/>
        <v>100.04801413536144</v>
      </c>
      <c r="I33" s="53">
        <f>SUM(I34,I36,I37)</f>
        <v>964.3</v>
      </c>
    </row>
    <row r="34" spans="1:9" ht="24.75" customHeight="1">
      <c r="A34" s="3" t="s">
        <v>13</v>
      </c>
      <c r="B34" s="28">
        <v>11500</v>
      </c>
      <c r="C34" s="28">
        <f>3930+1040</f>
        <v>4970</v>
      </c>
      <c r="D34" s="28">
        <v>5185.3</v>
      </c>
      <c r="E34" s="29">
        <f t="shared" si="3"/>
        <v>45.08956521739131</v>
      </c>
      <c r="F34" s="29">
        <f t="shared" si="4"/>
        <v>104.33199195171025</v>
      </c>
      <c r="G34" s="28">
        <v>5171.8</v>
      </c>
      <c r="H34" s="29">
        <f t="shared" si="5"/>
        <v>100.26103097567578</v>
      </c>
      <c r="I34" s="28">
        <v>959.5</v>
      </c>
    </row>
    <row r="35" spans="1:9" ht="12.75" customHeight="1" hidden="1">
      <c r="A35" s="4" t="s">
        <v>91</v>
      </c>
      <c r="B35" s="28"/>
      <c r="C35" s="28"/>
      <c r="D35" s="28"/>
      <c r="E35" s="29"/>
      <c r="F35" s="29"/>
      <c r="G35" s="28"/>
      <c r="H35" s="26"/>
      <c r="I35" s="28"/>
    </row>
    <row r="36" spans="1:9" ht="27" customHeight="1">
      <c r="A36" s="3" t="s">
        <v>14</v>
      </c>
      <c r="B36" s="28">
        <v>110</v>
      </c>
      <c r="C36" s="28">
        <v>20</v>
      </c>
      <c r="D36" s="28">
        <v>0</v>
      </c>
      <c r="E36" s="29">
        <f>$D:$D/$B:$B*100</f>
        <v>0</v>
      </c>
      <c r="F36" s="29">
        <v>0</v>
      </c>
      <c r="G36" s="28">
        <v>35</v>
      </c>
      <c r="H36" s="29">
        <f>$D:$D/$G:$G*100</f>
        <v>0</v>
      </c>
      <c r="I36" s="28">
        <v>0</v>
      </c>
    </row>
    <row r="37" spans="1:9" ht="72" customHeight="1">
      <c r="A37" s="3" t="s">
        <v>145</v>
      </c>
      <c r="B37" s="28">
        <v>0</v>
      </c>
      <c r="C37" s="28">
        <v>0</v>
      </c>
      <c r="D37" s="28">
        <v>24</v>
      </c>
      <c r="E37" s="29">
        <v>0</v>
      </c>
      <c r="F37" s="29">
        <v>0</v>
      </c>
      <c r="G37" s="28">
        <v>0</v>
      </c>
      <c r="H37" s="29">
        <v>0</v>
      </c>
      <c r="I37" s="28">
        <v>4.8</v>
      </c>
    </row>
    <row r="38" spans="1:9" ht="25.5">
      <c r="A38" s="7" t="s">
        <v>15</v>
      </c>
      <c r="B38" s="53">
        <f>$39:$39+$40:$40</f>
        <v>0</v>
      </c>
      <c r="C38" s="53">
        <f>$39:$39+$40:$40</f>
        <v>0</v>
      </c>
      <c r="D38" s="53">
        <f>$39:$39+$40:$40</f>
        <v>0.7</v>
      </c>
      <c r="E38" s="26">
        <v>0</v>
      </c>
      <c r="F38" s="26">
        <v>0</v>
      </c>
      <c r="G38" s="53">
        <f>$39:$39+$40:$40</f>
        <v>0</v>
      </c>
      <c r="H38" s="29">
        <v>0</v>
      </c>
      <c r="I38" s="53">
        <f>$39:$39+$40:$40</f>
        <v>0</v>
      </c>
    </row>
    <row r="39" spans="1:9" ht="25.5">
      <c r="A39" s="3" t="s">
        <v>16</v>
      </c>
      <c r="B39" s="28">
        <v>0</v>
      </c>
      <c r="C39" s="28">
        <v>0</v>
      </c>
      <c r="D39" s="28">
        <v>0.7</v>
      </c>
      <c r="E39" s="29">
        <v>0</v>
      </c>
      <c r="F39" s="29">
        <v>0</v>
      </c>
      <c r="G39" s="28">
        <v>0</v>
      </c>
      <c r="H39" s="29">
        <v>0</v>
      </c>
      <c r="I39" s="28">
        <v>0</v>
      </c>
    </row>
    <row r="40" spans="1:9" ht="25.5">
      <c r="A40" s="3" t="s">
        <v>17</v>
      </c>
      <c r="B40" s="28">
        <v>0</v>
      </c>
      <c r="C40" s="28">
        <v>0</v>
      </c>
      <c r="D40" s="28">
        <v>0</v>
      </c>
      <c r="E40" s="29">
        <v>0</v>
      </c>
      <c r="F40" s="29">
        <v>0</v>
      </c>
      <c r="G40" s="28">
        <v>0</v>
      </c>
      <c r="H40" s="29">
        <v>0</v>
      </c>
      <c r="I40" s="28">
        <v>0</v>
      </c>
    </row>
    <row r="41" spans="1:9" ht="38.25">
      <c r="A41" s="7" t="s">
        <v>18</v>
      </c>
      <c r="B41" s="53">
        <f>$42:$42+$43:$43+$45:$45+B44</f>
        <v>78478.6</v>
      </c>
      <c r="C41" s="53">
        <f>$42:$42+$43:$43+$45:$45+C44</f>
        <v>35844.2</v>
      </c>
      <c r="D41" s="53">
        <f>SUM(D42:D45)</f>
        <v>42014.3</v>
      </c>
      <c r="E41" s="26">
        <f aca="true" t="shared" si="7" ref="E41:E46">$D:$D/$B:$B*100</f>
        <v>53.53599580012896</v>
      </c>
      <c r="F41" s="26">
        <f>$D:$D/$C:$C*100</f>
        <v>117.21366357737098</v>
      </c>
      <c r="G41" s="53">
        <f>$42:$42+$43:$43+$45:$45+G44</f>
        <v>33504.1</v>
      </c>
      <c r="H41" s="26">
        <f>$D:$D/$G:$G*100</f>
        <v>125.40047337490039</v>
      </c>
      <c r="I41" s="53">
        <f>SUM(I42:I45)</f>
        <v>4989.8</v>
      </c>
    </row>
    <row r="42" spans="1:9" ht="76.5">
      <c r="A42" s="4" t="s">
        <v>85</v>
      </c>
      <c r="B42" s="28">
        <v>51538.6</v>
      </c>
      <c r="C42" s="28">
        <f>16700+4000</f>
        <v>20700</v>
      </c>
      <c r="D42" s="28">
        <v>25884.9</v>
      </c>
      <c r="E42" s="29">
        <f t="shared" si="7"/>
        <v>50.22429790487131</v>
      </c>
      <c r="F42" s="29">
        <f>$D:$D/$C:$C*100</f>
        <v>125.04782608695652</v>
      </c>
      <c r="G42" s="28">
        <v>20845.9</v>
      </c>
      <c r="H42" s="29">
        <f>$D:$D/$G:$G*100</f>
        <v>124.17261907617325</v>
      </c>
      <c r="I42" s="28">
        <v>2722.4</v>
      </c>
    </row>
    <row r="43" spans="1:9" ht="38.25">
      <c r="A43" s="3" t="s">
        <v>109</v>
      </c>
      <c r="B43" s="28">
        <v>19360</v>
      </c>
      <c r="C43" s="28">
        <v>10840</v>
      </c>
      <c r="D43" s="28">
        <v>11892.7</v>
      </c>
      <c r="E43" s="29">
        <f t="shared" si="7"/>
        <v>61.42923553719009</v>
      </c>
      <c r="F43" s="29">
        <f>$D:$D/$C:$C*100</f>
        <v>109.71125461254614</v>
      </c>
      <c r="G43" s="28">
        <v>9019.8</v>
      </c>
      <c r="H43" s="29">
        <f>$D:$D/$G:$G*100</f>
        <v>131.8510388256946</v>
      </c>
      <c r="I43" s="28">
        <v>1650.2</v>
      </c>
    </row>
    <row r="44" spans="1:9" ht="38.25">
      <c r="A44" s="4" t="s">
        <v>80</v>
      </c>
      <c r="B44" s="28">
        <v>7550</v>
      </c>
      <c r="C44" s="28">
        <v>4274.2</v>
      </c>
      <c r="D44" s="28">
        <v>4234.7</v>
      </c>
      <c r="E44" s="29">
        <f t="shared" si="7"/>
        <v>56.088741721854305</v>
      </c>
      <c r="F44" s="29">
        <f>$D:$D/$C:$C*100</f>
        <v>99.07585045154649</v>
      </c>
      <c r="G44" s="28">
        <v>3636.3</v>
      </c>
      <c r="H44" s="29">
        <f>$D:$D/$G:$G*100</f>
        <v>116.45628798503974</v>
      </c>
      <c r="I44" s="28">
        <v>617.2</v>
      </c>
    </row>
    <row r="45" spans="1:9" ht="12.75">
      <c r="A45" s="3" t="s">
        <v>19</v>
      </c>
      <c r="B45" s="28">
        <v>30</v>
      </c>
      <c r="C45" s="28">
        <v>30</v>
      </c>
      <c r="D45" s="28">
        <v>2</v>
      </c>
      <c r="E45" s="29">
        <f t="shared" si="7"/>
        <v>6.666666666666667</v>
      </c>
      <c r="F45" s="29">
        <v>0</v>
      </c>
      <c r="G45" s="28">
        <v>2.1</v>
      </c>
      <c r="H45" s="29">
        <v>0</v>
      </c>
      <c r="I45" s="28">
        <v>0</v>
      </c>
    </row>
    <row r="46" spans="1:9" ht="25.5">
      <c r="A46" s="48" t="s">
        <v>20</v>
      </c>
      <c r="B46" s="27">
        <v>5351.7</v>
      </c>
      <c r="C46" s="27">
        <f>2615+456</f>
        <v>3071</v>
      </c>
      <c r="D46" s="27">
        <v>3217</v>
      </c>
      <c r="E46" s="26">
        <f t="shared" si="7"/>
        <v>60.11174019470449</v>
      </c>
      <c r="F46" s="26">
        <f>$D:$D/$C:$C*100</f>
        <v>104.75415174210355</v>
      </c>
      <c r="G46" s="27">
        <v>2904</v>
      </c>
      <c r="H46" s="26">
        <f>$D:$D/$G:$G*100</f>
        <v>110.77823691460055</v>
      </c>
      <c r="I46" s="27">
        <v>656.4</v>
      </c>
    </row>
    <row r="47" spans="1:9" ht="25.5">
      <c r="A47" s="9" t="s">
        <v>86</v>
      </c>
      <c r="B47" s="27">
        <v>0</v>
      </c>
      <c r="C47" s="27">
        <v>0</v>
      </c>
      <c r="D47" s="27">
        <v>0</v>
      </c>
      <c r="E47" s="26">
        <v>0</v>
      </c>
      <c r="F47" s="26">
        <v>0</v>
      </c>
      <c r="G47" s="27">
        <v>0</v>
      </c>
      <c r="H47" s="26">
        <v>0</v>
      </c>
      <c r="I47" s="27">
        <v>0</v>
      </c>
    </row>
    <row r="48" spans="1:9" ht="51">
      <c r="A48" s="47" t="s">
        <v>102</v>
      </c>
      <c r="B48" s="27">
        <v>357</v>
      </c>
      <c r="C48" s="27">
        <v>178.5</v>
      </c>
      <c r="D48" s="27">
        <v>207.3</v>
      </c>
      <c r="E48" s="26">
        <f aca="true" t="shared" si="8" ref="E48:E57">$D:$D/$B:$B*100</f>
        <v>58.06722689075631</v>
      </c>
      <c r="F48" s="26">
        <f aca="true" t="shared" si="9" ref="F48:F57">$D:$D/$C:$C*100</f>
        <v>116.13445378151262</v>
      </c>
      <c r="G48" s="27">
        <v>168.4</v>
      </c>
      <c r="H48" s="26">
        <f aca="true" t="shared" si="10" ref="H48:H57">$D:$D/$G:$G*100</f>
        <v>123.09976247030878</v>
      </c>
      <c r="I48" s="27">
        <v>33.6</v>
      </c>
    </row>
    <row r="49" spans="1:9" ht="25.5">
      <c r="A49" s="9" t="s">
        <v>87</v>
      </c>
      <c r="B49" s="27">
        <v>1756.5</v>
      </c>
      <c r="C49" s="27">
        <v>1159.6</v>
      </c>
      <c r="D49" s="27">
        <v>1353.1</v>
      </c>
      <c r="E49" s="26">
        <f t="shared" si="8"/>
        <v>77.03387418161115</v>
      </c>
      <c r="F49" s="26">
        <f t="shared" si="9"/>
        <v>116.6867885477751</v>
      </c>
      <c r="G49" s="27">
        <v>952.4</v>
      </c>
      <c r="H49" s="26">
        <f t="shared" si="10"/>
        <v>142.07265854682908</v>
      </c>
      <c r="I49" s="27">
        <v>148.1</v>
      </c>
    </row>
    <row r="50" spans="1:9" ht="25.5">
      <c r="A50" s="7" t="s">
        <v>21</v>
      </c>
      <c r="B50" s="53">
        <f>$51:$51+$52:$52</f>
        <v>12500</v>
      </c>
      <c r="C50" s="53">
        <f>$51:$51+$52:$52</f>
        <v>7220</v>
      </c>
      <c r="D50" s="53">
        <f>$51:$51+$52:$52</f>
        <v>6318.8</v>
      </c>
      <c r="E50" s="26">
        <f t="shared" si="8"/>
        <v>50.5504</v>
      </c>
      <c r="F50" s="26">
        <f t="shared" si="9"/>
        <v>87.51800554016621</v>
      </c>
      <c r="G50" s="53">
        <f>$51:$51+$52:$52</f>
        <v>5903.5</v>
      </c>
      <c r="H50" s="26">
        <f t="shared" si="10"/>
        <v>107.03480985855849</v>
      </c>
      <c r="I50" s="53">
        <f>$51:$51+$52:$52</f>
        <v>2160.8</v>
      </c>
    </row>
    <row r="51" spans="1:9" ht="38.25">
      <c r="A51" s="3" t="s">
        <v>22</v>
      </c>
      <c r="B51" s="28">
        <v>10100</v>
      </c>
      <c r="C51" s="28">
        <f>3300+2840</f>
        <v>6140</v>
      </c>
      <c r="D51" s="28">
        <v>4625.3</v>
      </c>
      <c r="E51" s="29">
        <f t="shared" si="8"/>
        <v>45.7950495049505</v>
      </c>
      <c r="F51" s="29">
        <f t="shared" si="9"/>
        <v>75.33061889250816</v>
      </c>
      <c r="G51" s="28">
        <v>4627.2</v>
      </c>
      <c r="H51" s="29">
        <f t="shared" si="10"/>
        <v>99.95893845089904</v>
      </c>
      <c r="I51" s="28">
        <v>1508.4</v>
      </c>
    </row>
    <row r="52" spans="1:9" ht="14.25" customHeight="1">
      <c r="A52" s="3" t="s">
        <v>23</v>
      </c>
      <c r="B52" s="28">
        <v>2400</v>
      </c>
      <c r="C52" s="28">
        <f>860+220</f>
        <v>1080</v>
      </c>
      <c r="D52" s="28">
        <v>1693.5</v>
      </c>
      <c r="E52" s="29">
        <f t="shared" si="8"/>
        <v>70.5625</v>
      </c>
      <c r="F52" s="29">
        <f t="shared" si="9"/>
        <v>156.80555555555554</v>
      </c>
      <c r="G52" s="28">
        <v>1276.3</v>
      </c>
      <c r="H52" s="29">
        <f t="shared" si="10"/>
        <v>132.68823944213744</v>
      </c>
      <c r="I52" s="28">
        <v>652.4</v>
      </c>
    </row>
    <row r="53" spans="1:9" ht="12.75">
      <c r="A53" s="48" t="s">
        <v>24</v>
      </c>
      <c r="B53" s="53">
        <f>SUM(B54:B75)</f>
        <v>6196.200000000001</v>
      </c>
      <c r="C53" s="53">
        <f>SUM(C54:C75)</f>
        <v>4434.400000000001</v>
      </c>
      <c r="D53" s="53">
        <f>SUM(D54:D75)</f>
        <v>4220.9</v>
      </c>
      <c r="E53" s="26">
        <f t="shared" si="8"/>
        <v>68.12078370614246</v>
      </c>
      <c r="F53" s="26">
        <f t="shared" si="9"/>
        <v>95.18536893379034</v>
      </c>
      <c r="G53" s="53">
        <f>SUM(G54:G75)</f>
        <v>2024.5000000000002</v>
      </c>
      <c r="H53" s="26">
        <f t="shared" si="10"/>
        <v>208.4909854285008</v>
      </c>
      <c r="I53" s="53">
        <f>SUM(I54:I75)</f>
        <v>589.8000000000001</v>
      </c>
    </row>
    <row r="54" spans="1:9" ht="63.75">
      <c r="A54" s="3" t="s">
        <v>126</v>
      </c>
      <c r="B54" s="54">
        <f>49.6+20</f>
        <v>69.6</v>
      </c>
      <c r="C54" s="54">
        <v>38.9</v>
      </c>
      <c r="D54" s="54">
        <v>61.5</v>
      </c>
      <c r="E54" s="29">
        <f t="shared" si="8"/>
        <v>88.36206896551725</v>
      </c>
      <c r="F54" s="29">
        <f t="shared" si="9"/>
        <v>158.09768637532133</v>
      </c>
      <c r="G54" s="54">
        <v>25.1</v>
      </c>
      <c r="H54" s="26">
        <f t="shared" si="10"/>
        <v>245.0199203187251</v>
      </c>
      <c r="I54" s="54">
        <v>0.5</v>
      </c>
    </row>
    <row r="55" spans="1:9" ht="107.25" customHeight="1">
      <c r="A55" s="3" t="s">
        <v>114</v>
      </c>
      <c r="B55" s="28">
        <v>234.4</v>
      </c>
      <c r="C55" s="28">
        <f>78.1+19.6</f>
        <v>97.69999999999999</v>
      </c>
      <c r="D55" s="28">
        <v>110.7</v>
      </c>
      <c r="E55" s="29">
        <f t="shared" si="8"/>
        <v>47.22696245733788</v>
      </c>
      <c r="F55" s="29">
        <f t="shared" si="9"/>
        <v>113.30603889457524</v>
      </c>
      <c r="G55" s="28">
        <v>59.9</v>
      </c>
      <c r="H55" s="26">
        <f t="shared" si="10"/>
        <v>184.80801335559266</v>
      </c>
      <c r="I55" s="28">
        <v>13.6</v>
      </c>
    </row>
    <row r="56" spans="1:9" ht="87" customHeight="1">
      <c r="A56" s="3" t="s">
        <v>133</v>
      </c>
      <c r="B56" s="28">
        <v>116.3</v>
      </c>
      <c r="C56" s="28">
        <f>32+17</f>
        <v>49</v>
      </c>
      <c r="D56" s="28">
        <v>17.5</v>
      </c>
      <c r="E56" s="29">
        <f t="shared" si="8"/>
        <v>15.047291487532243</v>
      </c>
      <c r="F56" s="29">
        <f t="shared" si="9"/>
        <v>35.714285714285715</v>
      </c>
      <c r="G56" s="28">
        <v>19.2</v>
      </c>
      <c r="H56" s="26">
        <f t="shared" si="10"/>
        <v>91.14583333333334</v>
      </c>
      <c r="I56" s="28">
        <v>8</v>
      </c>
    </row>
    <row r="57" spans="1:9" ht="94.5" customHeight="1">
      <c r="A57" s="3" t="s">
        <v>132</v>
      </c>
      <c r="B57" s="28">
        <v>658</v>
      </c>
      <c r="C57" s="28">
        <f>398+40</f>
        <v>438</v>
      </c>
      <c r="D57" s="28">
        <v>504.6</v>
      </c>
      <c r="E57" s="29">
        <f t="shared" si="8"/>
        <v>76.68693009118542</v>
      </c>
      <c r="F57" s="29">
        <f t="shared" si="9"/>
        <v>115.20547945205479</v>
      </c>
      <c r="G57" s="28">
        <v>153</v>
      </c>
      <c r="H57" s="26">
        <f t="shared" si="10"/>
        <v>329.80392156862746</v>
      </c>
      <c r="I57" s="28">
        <v>45</v>
      </c>
    </row>
    <row r="58" spans="1:9" ht="94.5" customHeight="1">
      <c r="A58" s="4" t="s">
        <v>131</v>
      </c>
      <c r="B58" s="28">
        <v>0</v>
      </c>
      <c r="C58" s="28">
        <v>0</v>
      </c>
      <c r="D58" s="28">
        <v>0</v>
      </c>
      <c r="E58" s="29">
        <v>0</v>
      </c>
      <c r="F58" s="29">
        <v>0</v>
      </c>
      <c r="G58" s="28">
        <v>0</v>
      </c>
      <c r="H58" s="26">
        <v>0</v>
      </c>
      <c r="I58" s="28">
        <v>0</v>
      </c>
    </row>
    <row r="59" spans="1:9" ht="85.5" customHeight="1">
      <c r="A59" s="4" t="s">
        <v>129</v>
      </c>
      <c r="B59" s="28">
        <v>1</v>
      </c>
      <c r="C59" s="28">
        <f>0.4+0.1</f>
        <v>0.5</v>
      </c>
      <c r="D59" s="28">
        <v>0</v>
      </c>
      <c r="E59" s="29">
        <v>0</v>
      </c>
      <c r="F59" s="29">
        <v>0</v>
      </c>
      <c r="G59" s="28">
        <v>1.3</v>
      </c>
      <c r="H59" s="26">
        <v>0</v>
      </c>
      <c r="I59" s="28">
        <v>0</v>
      </c>
    </row>
    <row r="60" spans="1:9" ht="84.75" customHeight="1">
      <c r="A60" s="4" t="s">
        <v>116</v>
      </c>
      <c r="B60" s="28">
        <v>0</v>
      </c>
      <c r="C60" s="28">
        <v>0</v>
      </c>
      <c r="D60" s="28">
        <v>0</v>
      </c>
      <c r="E60" s="29">
        <v>0</v>
      </c>
      <c r="F60" s="29">
        <v>0</v>
      </c>
      <c r="G60" s="28">
        <v>0</v>
      </c>
      <c r="H60" s="26">
        <v>0</v>
      </c>
      <c r="I60" s="28">
        <v>0</v>
      </c>
    </row>
    <row r="61" spans="1:9" ht="106.5" customHeight="1">
      <c r="A61" s="4" t="s">
        <v>115</v>
      </c>
      <c r="B61" s="28">
        <v>257</v>
      </c>
      <c r="C61" s="28">
        <f>105+22</f>
        <v>127</v>
      </c>
      <c r="D61" s="28">
        <v>70.1</v>
      </c>
      <c r="E61" s="29">
        <f>$D:$D/$B:$B*100</f>
        <v>27.276264591439688</v>
      </c>
      <c r="F61" s="29">
        <f>$D:$D/$C:$C*100</f>
        <v>55.19685039370078</v>
      </c>
      <c r="G61" s="28">
        <v>82.5</v>
      </c>
      <c r="H61" s="26">
        <f>$D:$D/$G:$G*100</f>
        <v>84.96969696969697</v>
      </c>
      <c r="I61" s="28">
        <v>9.5</v>
      </c>
    </row>
    <row r="62" spans="1:9" ht="118.5" customHeight="1">
      <c r="A62" s="3" t="s">
        <v>117</v>
      </c>
      <c r="B62" s="28">
        <v>31</v>
      </c>
      <c r="C62" s="28">
        <f>12+3</f>
        <v>15</v>
      </c>
      <c r="D62" s="28">
        <v>9.1</v>
      </c>
      <c r="E62" s="29">
        <f>$D:$D/$B:$B*100</f>
        <v>29.354838709677416</v>
      </c>
      <c r="F62" s="29">
        <f>$D:$D/$C:$C*100</f>
        <v>60.66666666666667</v>
      </c>
      <c r="G62" s="28">
        <v>7.6</v>
      </c>
      <c r="H62" s="26">
        <f>$D:$D/$G:$G*100</f>
        <v>119.73684210526316</v>
      </c>
      <c r="I62" s="28">
        <v>0.7</v>
      </c>
    </row>
    <row r="63" spans="1:9" ht="96" customHeight="1">
      <c r="A63" s="3" t="s">
        <v>149</v>
      </c>
      <c r="B63" s="28">
        <v>0</v>
      </c>
      <c r="C63" s="28">
        <v>0</v>
      </c>
      <c r="D63" s="28">
        <v>26.1</v>
      </c>
      <c r="E63" s="29">
        <v>0</v>
      </c>
      <c r="F63" s="29">
        <v>0</v>
      </c>
      <c r="G63" s="28">
        <v>0</v>
      </c>
      <c r="H63" s="26">
        <v>0</v>
      </c>
      <c r="I63" s="28">
        <v>26.1</v>
      </c>
    </row>
    <row r="64" spans="1:9" ht="97.5" customHeight="1">
      <c r="A64" s="3" t="s">
        <v>130</v>
      </c>
      <c r="B64" s="28">
        <v>0</v>
      </c>
      <c r="C64" s="28">
        <v>0</v>
      </c>
      <c r="D64" s="28">
        <v>1.2</v>
      </c>
      <c r="E64" s="29">
        <v>0</v>
      </c>
      <c r="F64" s="29">
        <v>0</v>
      </c>
      <c r="G64" s="28">
        <v>0</v>
      </c>
      <c r="H64" s="26">
        <v>0</v>
      </c>
      <c r="I64" s="28">
        <v>0</v>
      </c>
    </row>
    <row r="65" spans="1:9" ht="90" customHeight="1">
      <c r="A65" s="3" t="s">
        <v>134</v>
      </c>
      <c r="B65" s="28">
        <v>271.1</v>
      </c>
      <c r="C65" s="28">
        <f>92+90</f>
        <v>182</v>
      </c>
      <c r="D65" s="28">
        <v>113.8</v>
      </c>
      <c r="E65" s="29">
        <f>$D:$D/$B:$B*100</f>
        <v>41.977130210254515</v>
      </c>
      <c r="F65" s="29">
        <f>$D:$D/$C:$C*100</f>
        <v>62.527472527472526</v>
      </c>
      <c r="G65" s="28">
        <v>160.9</v>
      </c>
      <c r="H65" s="26">
        <f aca="true" t="shared" si="11" ref="H65:H75">$D:$D/$G:$G*100</f>
        <v>70.72715972653822</v>
      </c>
      <c r="I65" s="28">
        <v>7</v>
      </c>
    </row>
    <row r="66" spans="1:9" ht="91.5" customHeight="1">
      <c r="A66" s="3" t="s">
        <v>118</v>
      </c>
      <c r="B66" s="28">
        <f>2250.8+500</f>
        <v>2750.8</v>
      </c>
      <c r="C66" s="28">
        <v>2403</v>
      </c>
      <c r="D66" s="28">
        <v>2279.8</v>
      </c>
      <c r="E66" s="29">
        <f>$D:$D/$B:$B*100</f>
        <v>82.87770830303913</v>
      </c>
      <c r="F66" s="29">
        <f>$D:$D/$C:$C*100</f>
        <v>94.87307532251353</v>
      </c>
      <c r="G66" s="28">
        <v>65.7</v>
      </c>
      <c r="H66" s="26">
        <f t="shared" si="11"/>
        <v>3470.0152207001524</v>
      </c>
      <c r="I66" s="28">
        <v>174.3</v>
      </c>
    </row>
    <row r="67" spans="1:9" ht="61.5" customHeight="1">
      <c r="A67" s="3" t="s">
        <v>119</v>
      </c>
      <c r="B67" s="28">
        <v>60</v>
      </c>
      <c r="C67" s="28">
        <v>20</v>
      </c>
      <c r="D67" s="28">
        <v>147</v>
      </c>
      <c r="E67" s="29">
        <f>$D:$D/$B:$B*100</f>
        <v>245.00000000000003</v>
      </c>
      <c r="F67" s="29">
        <f>$D:$D/$C:$C*100</f>
        <v>735</v>
      </c>
      <c r="G67" s="28">
        <v>11</v>
      </c>
      <c r="H67" s="26">
        <f t="shared" si="11"/>
        <v>1336.3636363636363</v>
      </c>
      <c r="I67" s="28">
        <v>43</v>
      </c>
    </row>
    <row r="68" spans="1:9" ht="85.5" customHeight="1">
      <c r="A68" s="3" t="s">
        <v>120</v>
      </c>
      <c r="B68" s="28">
        <v>600</v>
      </c>
      <c r="C68" s="28">
        <f>250+50</f>
        <v>300</v>
      </c>
      <c r="D68" s="28">
        <v>647.4</v>
      </c>
      <c r="E68" s="29">
        <f>$D:$D/$B:$B*100</f>
        <v>107.89999999999999</v>
      </c>
      <c r="F68" s="29">
        <f>$D:$D/$C:$C*100</f>
        <v>215.79999999999998</v>
      </c>
      <c r="G68" s="28">
        <v>129.8</v>
      </c>
      <c r="H68" s="26">
        <f t="shared" si="11"/>
        <v>498.7673343605547</v>
      </c>
      <c r="I68" s="28">
        <v>152.3</v>
      </c>
    </row>
    <row r="69" spans="1:9" ht="59.25" customHeight="1">
      <c r="A69" s="3" t="s">
        <v>124</v>
      </c>
      <c r="B69" s="28">
        <v>0</v>
      </c>
      <c r="C69" s="28">
        <v>0</v>
      </c>
      <c r="D69" s="28">
        <v>0</v>
      </c>
      <c r="E69" s="29">
        <v>0</v>
      </c>
      <c r="F69" s="29">
        <v>0</v>
      </c>
      <c r="G69" s="28">
        <v>52.2</v>
      </c>
      <c r="H69" s="26">
        <f t="shared" si="11"/>
        <v>0</v>
      </c>
      <c r="I69" s="28">
        <v>0</v>
      </c>
    </row>
    <row r="70" spans="1:9" ht="85.5" customHeight="1">
      <c r="A70" s="3" t="s">
        <v>125</v>
      </c>
      <c r="B70" s="28">
        <v>35</v>
      </c>
      <c r="C70" s="28">
        <f>26+6.5</f>
        <v>32.5</v>
      </c>
      <c r="D70" s="28">
        <v>2.2</v>
      </c>
      <c r="E70" s="29">
        <f>$D:$D/$B:$B*100</f>
        <v>6.2857142857142865</v>
      </c>
      <c r="F70" s="29">
        <f>$D:$D/$C:$C*100</f>
        <v>6.76923076923077</v>
      </c>
      <c r="G70" s="28">
        <v>31.5</v>
      </c>
      <c r="H70" s="26">
        <f t="shared" si="11"/>
        <v>6.984126984126984</v>
      </c>
      <c r="I70" s="28">
        <v>0</v>
      </c>
    </row>
    <row r="71" spans="1:9" ht="62.25" customHeight="1">
      <c r="A71" s="3" t="s">
        <v>121</v>
      </c>
      <c r="B71" s="28">
        <v>0</v>
      </c>
      <c r="C71" s="28">
        <v>0</v>
      </c>
      <c r="D71" s="28">
        <v>0.6</v>
      </c>
      <c r="E71" s="29">
        <v>0</v>
      </c>
      <c r="F71" s="29">
        <v>0</v>
      </c>
      <c r="G71" s="28">
        <v>30</v>
      </c>
      <c r="H71" s="26">
        <f t="shared" si="11"/>
        <v>2</v>
      </c>
      <c r="I71" s="28">
        <v>0.1</v>
      </c>
    </row>
    <row r="72" spans="1:9" ht="79.5" customHeight="1">
      <c r="A72" s="3" t="s">
        <v>123</v>
      </c>
      <c r="B72" s="28">
        <f>1298-500</f>
        <v>798</v>
      </c>
      <c r="C72" s="28">
        <v>468</v>
      </c>
      <c r="D72" s="28">
        <v>196.7</v>
      </c>
      <c r="E72" s="29">
        <f>$D:$D/$B:$B*100</f>
        <v>24.64912280701754</v>
      </c>
      <c r="F72" s="29">
        <f>$D:$D/$C:$C*100</f>
        <v>42.02991452991453</v>
      </c>
      <c r="G72" s="28">
        <v>959.7</v>
      </c>
      <c r="H72" s="26">
        <f t="shared" si="11"/>
        <v>20.49598832968636</v>
      </c>
      <c r="I72" s="28">
        <v>96.1</v>
      </c>
    </row>
    <row r="73" spans="1:13" ht="80.25" customHeight="1">
      <c r="A73" s="3" t="s">
        <v>122</v>
      </c>
      <c r="B73" s="28">
        <f>310-20</f>
        <v>290</v>
      </c>
      <c r="C73" s="28">
        <v>250</v>
      </c>
      <c r="D73" s="28">
        <v>29.2</v>
      </c>
      <c r="E73" s="29">
        <f>$D:$D/$B:$B*100</f>
        <v>10.068965517241379</v>
      </c>
      <c r="F73" s="29">
        <f>$D:$D/$C:$C*100</f>
        <v>11.68</v>
      </c>
      <c r="G73" s="28">
        <v>225.7</v>
      </c>
      <c r="H73" s="26">
        <f t="shared" si="11"/>
        <v>12.937527691626052</v>
      </c>
      <c r="I73" s="28">
        <v>13.6</v>
      </c>
      <c r="M73" s="34"/>
    </row>
    <row r="74" spans="1:13" ht="109.5" customHeight="1">
      <c r="A74" s="3" t="s">
        <v>128</v>
      </c>
      <c r="B74" s="28">
        <v>0</v>
      </c>
      <c r="C74" s="28">
        <v>0</v>
      </c>
      <c r="D74" s="28">
        <v>3.4</v>
      </c>
      <c r="E74" s="29">
        <v>0</v>
      </c>
      <c r="F74" s="29">
        <v>0</v>
      </c>
      <c r="G74" s="28">
        <v>3</v>
      </c>
      <c r="H74" s="26">
        <f t="shared" si="11"/>
        <v>113.33333333333333</v>
      </c>
      <c r="I74" s="28">
        <v>0</v>
      </c>
      <c r="M74" s="34"/>
    </row>
    <row r="75" spans="1:13" ht="72.75" customHeight="1">
      <c r="A75" s="3" t="s">
        <v>127</v>
      </c>
      <c r="B75" s="28">
        <v>24</v>
      </c>
      <c r="C75" s="28">
        <f>9.6+3.2</f>
        <v>12.8</v>
      </c>
      <c r="D75" s="28">
        <v>0</v>
      </c>
      <c r="E75" s="29">
        <f>$D:$D/$B:$B*100</f>
        <v>0</v>
      </c>
      <c r="F75" s="29">
        <f>$D:$D/$C:$C*100</f>
        <v>0</v>
      </c>
      <c r="G75" s="28">
        <v>6.4</v>
      </c>
      <c r="H75" s="26">
        <f t="shared" si="11"/>
        <v>0</v>
      </c>
      <c r="I75" s="28">
        <v>0</v>
      </c>
      <c r="M75" s="34"/>
    </row>
    <row r="76" spans="1:9" ht="12.75">
      <c r="A76" s="5" t="s">
        <v>25</v>
      </c>
      <c r="B76" s="27">
        <v>0</v>
      </c>
      <c r="C76" s="27">
        <v>0</v>
      </c>
      <c r="D76" s="27">
        <v>0</v>
      </c>
      <c r="E76" s="26">
        <v>0</v>
      </c>
      <c r="F76" s="26">
        <v>0</v>
      </c>
      <c r="G76" s="27">
        <v>349.1</v>
      </c>
      <c r="H76" s="26">
        <v>0</v>
      </c>
      <c r="I76" s="27">
        <v>-3.9</v>
      </c>
    </row>
    <row r="77" spans="1:9" ht="12.75">
      <c r="A77" s="7" t="s">
        <v>26</v>
      </c>
      <c r="B77" s="53">
        <f>B76+B53+B50+B46+B41+B38+B33+B26+B28+B21+B7+B47+B48+B49+B16</f>
        <v>637245.1</v>
      </c>
      <c r="C77" s="53">
        <f>C76+C53+C50+C46+C41+C38+C33+C28+C21+C7+C47+C48+C49+C16</f>
        <v>303605.49999999994</v>
      </c>
      <c r="D77" s="53">
        <f>D76+D53+D50+D46+D41+D38+D33+D28+D21+D7+D47+D48+D49+D16</f>
        <v>322026.1999999999</v>
      </c>
      <c r="E77" s="26">
        <f aca="true" t="shared" si="12" ref="E77:E85">$D:$D/$B:$B*100</f>
        <v>50.53411944634802</v>
      </c>
      <c r="F77" s="26">
        <f aca="true" t="shared" si="13" ref="F77:F83">$D:$D/$C:$C*100</f>
        <v>106.0673143273096</v>
      </c>
      <c r="G77" s="53">
        <f>G76+G53+G50+G46+G41+G38+G33+G26+G28+G21+G7+G47+G48+G49+G16</f>
        <v>243535.19999999998</v>
      </c>
      <c r="H77" s="26">
        <f aca="true" t="shared" si="14" ref="H77:H88">$D:$D/$G:$G*100</f>
        <v>132.22983782221212</v>
      </c>
      <c r="I77" s="53">
        <f>I76+I53+I50+I46+I41+I38+I33+I28+I21+I7+I47+I48+I49+I16</f>
        <v>56579.29999999999</v>
      </c>
    </row>
    <row r="78" spans="1:9" ht="12.75">
      <c r="A78" s="7" t="s">
        <v>27</v>
      </c>
      <c r="B78" s="53">
        <f>B79+B84+B85+B86+B87</f>
        <v>1979027.2000000002</v>
      </c>
      <c r="C78" s="53">
        <f>C79+C84+C85+C86+C87</f>
        <v>1002856.1</v>
      </c>
      <c r="D78" s="53">
        <f>D79+D84+D85+D86+D87</f>
        <v>907203.7999999999</v>
      </c>
      <c r="E78" s="26">
        <f t="shared" si="12"/>
        <v>45.84089597151569</v>
      </c>
      <c r="F78" s="26">
        <f t="shared" si="13"/>
        <v>90.46201144910022</v>
      </c>
      <c r="G78" s="53">
        <f>G79+G84+G85+G86+G87</f>
        <v>790597.6</v>
      </c>
      <c r="H78" s="26">
        <f t="shared" si="14"/>
        <v>114.74912142409741</v>
      </c>
      <c r="I78" s="53">
        <f>I79+I84+I85+I86+I87</f>
        <v>203838.49999999997</v>
      </c>
    </row>
    <row r="79" spans="1:9" ht="25.5">
      <c r="A79" s="7" t="s">
        <v>28</v>
      </c>
      <c r="B79" s="53">
        <f>SUM(B80:B83)</f>
        <v>1957505.6</v>
      </c>
      <c r="C79" s="53">
        <f>SUM(C80:C83)</f>
        <v>998491.4</v>
      </c>
      <c r="D79" s="53">
        <f>SUM(D80:D83)</f>
        <v>903144</v>
      </c>
      <c r="E79" s="26">
        <f t="shared" si="12"/>
        <v>46.137492531311274</v>
      </c>
      <c r="F79" s="26">
        <f t="shared" si="13"/>
        <v>90.45085415858364</v>
      </c>
      <c r="G79" s="53">
        <f>$80:$80+$81:$81+$82:$82+G83</f>
        <v>797757</v>
      </c>
      <c r="H79" s="26">
        <f t="shared" si="14"/>
        <v>113.2104136974041</v>
      </c>
      <c r="I79" s="53">
        <f>SUM(I80:I83)</f>
        <v>203911.49999999997</v>
      </c>
    </row>
    <row r="80" spans="1:9" ht="12.75">
      <c r="A80" s="3" t="s">
        <v>29</v>
      </c>
      <c r="B80" s="28">
        <v>477299</v>
      </c>
      <c r="C80" s="28">
        <v>284658.3</v>
      </c>
      <c r="D80" s="28">
        <v>190219.1</v>
      </c>
      <c r="E80" s="29">
        <f t="shared" si="12"/>
        <v>39.85323665040153</v>
      </c>
      <c r="F80" s="29">
        <f t="shared" si="13"/>
        <v>66.82366191324827</v>
      </c>
      <c r="G80" s="28">
        <v>205690.2</v>
      </c>
      <c r="H80" s="29">
        <f t="shared" si="14"/>
        <v>92.47844574024431</v>
      </c>
      <c r="I80" s="28">
        <v>1841</v>
      </c>
    </row>
    <row r="81" spans="1:9" ht="12.75">
      <c r="A81" s="3" t="s">
        <v>30</v>
      </c>
      <c r="B81" s="28">
        <v>545529.9</v>
      </c>
      <c r="C81" s="28">
        <v>228887.7</v>
      </c>
      <c r="D81" s="28">
        <v>228887.7</v>
      </c>
      <c r="E81" s="29">
        <f t="shared" si="12"/>
        <v>41.95694864754434</v>
      </c>
      <c r="F81" s="29">
        <f t="shared" si="13"/>
        <v>100</v>
      </c>
      <c r="G81" s="28">
        <v>136462.1</v>
      </c>
      <c r="H81" s="29">
        <f t="shared" si="14"/>
        <v>167.72986785341863</v>
      </c>
      <c r="I81" s="28">
        <v>116856.7</v>
      </c>
    </row>
    <row r="82" spans="1:9" ht="12.75">
      <c r="A82" s="3" t="s">
        <v>31</v>
      </c>
      <c r="B82" s="28">
        <v>882009.6</v>
      </c>
      <c r="C82" s="28">
        <v>452877.4</v>
      </c>
      <c r="D82" s="28">
        <v>451969.2</v>
      </c>
      <c r="E82" s="29">
        <f t="shared" si="12"/>
        <v>51.24311572118943</v>
      </c>
      <c r="F82" s="29">
        <f t="shared" si="13"/>
        <v>99.79946007462505</v>
      </c>
      <c r="G82" s="28">
        <v>454518</v>
      </c>
      <c r="H82" s="29">
        <f t="shared" si="14"/>
        <v>99.43923012949982</v>
      </c>
      <c r="I82" s="28">
        <v>81506.4</v>
      </c>
    </row>
    <row r="83" spans="1:9" ht="12.75">
      <c r="A83" s="3" t="s">
        <v>143</v>
      </c>
      <c r="B83" s="28">
        <v>52667.1</v>
      </c>
      <c r="C83" s="28">
        <v>32068</v>
      </c>
      <c r="D83" s="28">
        <v>32068</v>
      </c>
      <c r="E83" s="29">
        <f t="shared" si="12"/>
        <v>60.8881066168443</v>
      </c>
      <c r="F83" s="29">
        <f t="shared" si="13"/>
        <v>100</v>
      </c>
      <c r="G83" s="28">
        <v>1086.7</v>
      </c>
      <c r="H83" s="29">
        <f t="shared" si="14"/>
        <v>2950.952424772246</v>
      </c>
      <c r="I83" s="28">
        <v>3707.4</v>
      </c>
    </row>
    <row r="84" spans="1:9" ht="30" customHeight="1">
      <c r="A84" s="7" t="s">
        <v>108</v>
      </c>
      <c r="B84" s="27">
        <v>9039.1</v>
      </c>
      <c r="C84" s="27">
        <v>8050</v>
      </c>
      <c r="D84" s="27">
        <v>7850</v>
      </c>
      <c r="E84" s="26">
        <f t="shared" si="12"/>
        <v>86.84492925180604</v>
      </c>
      <c r="F84" s="26">
        <v>0</v>
      </c>
      <c r="G84" s="27">
        <v>320</v>
      </c>
      <c r="H84" s="26">
        <f t="shared" si="14"/>
        <v>2453.125</v>
      </c>
      <c r="I84" s="27">
        <v>0</v>
      </c>
    </row>
    <row r="85" spans="1:9" ht="30" customHeight="1">
      <c r="A85" s="7" t="s">
        <v>110</v>
      </c>
      <c r="B85" s="27">
        <v>16167.8</v>
      </c>
      <c r="C85" s="27">
        <v>0</v>
      </c>
      <c r="D85" s="27">
        <v>0</v>
      </c>
      <c r="E85" s="26">
        <f t="shared" si="12"/>
        <v>0</v>
      </c>
      <c r="F85" s="26">
        <v>0</v>
      </c>
      <c r="G85" s="27">
        <v>20</v>
      </c>
      <c r="H85" s="26">
        <f t="shared" si="14"/>
        <v>0</v>
      </c>
      <c r="I85" s="27">
        <v>0</v>
      </c>
    </row>
    <row r="86" spans="1:9" ht="66.75" customHeight="1">
      <c r="A86" s="7" t="s">
        <v>106</v>
      </c>
      <c r="B86" s="27">
        <v>0</v>
      </c>
      <c r="C86" s="27">
        <v>0</v>
      </c>
      <c r="D86" s="27">
        <v>8.1</v>
      </c>
      <c r="E86" s="26">
        <v>0</v>
      </c>
      <c r="F86" s="26">
        <v>0</v>
      </c>
      <c r="G86" s="27">
        <v>18.6</v>
      </c>
      <c r="H86" s="26">
        <f t="shared" si="14"/>
        <v>43.548387096774185</v>
      </c>
      <c r="I86" s="27">
        <v>0</v>
      </c>
    </row>
    <row r="87" spans="1:9" ht="24.75" customHeight="1">
      <c r="A87" s="7" t="s">
        <v>33</v>
      </c>
      <c r="B87" s="27">
        <v>-3685.3</v>
      </c>
      <c r="C87" s="27">
        <f>-3556.6-128.7</f>
        <v>-3685.2999999999997</v>
      </c>
      <c r="D87" s="27">
        <v>-3798.3</v>
      </c>
      <c r="E87" s="26">
        <f>$D:$D/$B:$B*100</f>
        <v>103.06623612731664</v>
      </c>
      <c r="F87" s="26">
        <f>$D:$D/$C:$C*100</f>
        <v>103.06623612731664</v>
      </c>
      <c r="G87" s="27">
        <v>-7518</v>
      </c>
      <c r="H87" s="26">
        <f t="shared" si="14"/>
        <v>50.52274541101357</v>
      </c>
      <c r="I87" s="27">
        <v>-73</v>
      </c>
    </row>
    <row r="88" spans="1:9" ht="23.25" customHeight="1">
      <c r="A88" s="5" t="s">
        <v>32</v>
      </c>
      <c r="B88" s="53">
        <f>B78+B77</f>
        <v>2616272.3000000003</v>
      </c>
      <c r="C88" s="53">
        <f>C78+C77</f>
        <v>1306461.5999999999</v>
      </c>
      <c r="D88" s="53">
        <f>D78+D77</f>
        <v>1229229.9999999998</v>
      </c>
      <c r="E88" s="26">
        <f>$D:$D/$B:$B*100</f>
        <v>46.984023795994005</v>
      </c>
      <c r="F88" s="26">
        <f>$D:$D/$C:$C*100</f>
        <v>94.08849062230378</v>
      </c>
      <c r="G88" s="53">
        <f>G78+G77</f>
        <v>1034132.7999999999</v>
      </c>
      <c r="H88" s="26">
        <f t="shared" si="14"/>
        <v>118.86577816698203</v>
      </c>
      <c r="I88" s="53">
        <f>I78+I77</f>
        <v>260417.79999999996</v>
      </c>
    </row>
    <row r="89" spans="1:9" ht="24" customHeight="1">
      <c r="A89" s="57" t="s">
        <v>34</v>
      </c>
      <c r="B89" s="58"/>
      <c r="C89" s="58"/>
      <c r="D89" s="58"/>
      <c r="E89" s="58"/>
      <c r="F89" s="58"/>
      <c r="G89" s="58"/>
      <c r="H89" s="58"/>
      <c r="I89" s="59"/>
    </row>
    <row r="90" spans="1:9" ht="12.75">
      <c r="A90" s="10" t="s">
        <v>35</v>
      </c>
      <c r="B90" s="53">
        <f>B91+B92+B93+B94+B95+B96+B97</f>
        <v>241434.5</v>
      </c>
      <c r="C90" s="53">
        <f>C91+C92+C93+C94+C95+C96+C97</f>
        <v>117954.40000000001</v>
      </c>
      <c r="D90" s="53">
        <f>D91+D92+D93+D94+D95+D96+D97</f>
        <v>106949.8</v>
      </c>
      <c r="E90" s="26">
        <f aca="true" t="shared" si="15" ref="E90:E108">$D:$D/$B:$B*100</f>
        <v>44.29764594538063</v>
      </c>
      <c r="F90" s="26">
        <f>$D:$D/$C:$C*100</f>
        <v>90.6704624838073</v>
      </c>
      <c r="G90" s="53">
        <f>G91+G92+G93+G94+G95+G96+G97</f>
        <v>98490.29999999999</v>
      </c>
      <c r="H90" s="26">
        <f>$D:$D/$G:$G*100</f>
        <v>108.58917071021207</v>
      </c>
      <c r="I90" s="53">
        <f>I91+I92+I93+I94+I95+I96+I97</f>
        <v>23229.8</v>
      </c>
    </row>
    <row r="91" spans="1:9" ht="12.75">
      <c r="A91" s="11" t="s">
        <v>36</v>
      </c>
      <c r="B91" s="54">
        <v>2776.9</v>
      </c>
      <c r="C91" s="54">
        <v>1348.3</v>
      </c>
      <c r="D91" s="54">
        <v>1283.3</v>
      </c>
      <c r="E91" s="29">
        <f t="shared" si="15"/>
        <v>46.21340343548561</v>
      </c>
      <c r="F91" s="29">
        <f>$D:$D/$C:$C*100</f>
        <v>95.17911444040644</v>
      </c>
      <c r="G91" s="54">
        <v>970.8</v>
      </c>
      <c r="H91" s="29">
        <f>$D:$D/$G:$G*100</f>
        <v>132.18994643592913</v>
      </c>
      <c r="I91" s="54">
        <v>296.6</v>
      </c>
    </row>
    <row r="92" spans="1:9" ht="14.25" customHeight="1">
      <c r="A92" s="11" t="s">
        <v>37</v>
      </c>
      <c r="B92" s="54">
        <v>8143.8</v>
      </c>
      <c r="C92" s="54">
        <v>3789.6</v>
      </c>
      <c r="D92" s="54">
        <v>3307.8</v>
      </c>
      <c r="E92" s="29">
        <f t="shared" si="15"/>
        <v>40.617402195535256</v>
      </c>
      <c r="F92" s="29">
        <f>$D:$D/$C:$C*100</f>
        <v>87.28625712476251</v>
      </c>
      <c r="G92" s="54">
        <v>2893.9</v>
      </c>
      <c r="H92" s="29">
        <f>$D:$D/$G:$G*100</f>
        <v>114.30249835861642</v>
      </c>
      <c r="I92" s="54">
        <v>721.2</v>
      </c>
    </row>
    <row r="93" spans="1:9" ht="25.5">
      <c r="A93" s="11" t="s">
        <v>38</v>
      </c>
      <c r="B93" s="54">
        <v>57482.5</v>
      </c>
      <c r="C93" s="54">
        <v>29633.2</v>
      </c>
      <c r="D93" s="54">
        <v>24818.8</v>
      </c>
      <c r="E93" s="29">
        <f t="shared" si="15"/>
        <v>43.17627103901187</v>
      </c>
      <c r="F93" s="29">
        <f>$D:$D/$C:$C*100</f>
        <v>83.75335772039469</v>
      </c>
      <c r="G93" s="54">
        <v>20884.6</v>
      </c>
      <c r="H93" s="29">
        <f>$D:$D/$G:$G*100</f>
        <v>118.83780393208394</v>
      </c>
      <c r="I93" s="54">
        <v>6007.3</v>
      </c>
    </row>
    <row r="94" spans="1:9" ht="12.75">
      <c r="A94" s="11" t="s">
        <v>81</v>
      </c>
      <c r="B94" s="28">
        <v>23.3</v>
      </c>
      <c r="C94" s="28">
        <v>23.3</v>
      </c>
      <c r="D94" s="28">
        <v>0</v>
      </c>
      <c r="E94" s="29">
        <f t="shared" si="15"/>
        <v>0</v>
      </c>
      <c r="F94" s="29">
        <v>0</v>
      </c>
      <c r="G94" s="28">
        <v>0</v>
      </c>
      <c r="H94" s="29">
        <v>0</v>
      </c>
      <c r="I94" s="28">
        <v>0</v>
      </c>
    </row>
    <row r="95" spans="1:9" ht="25.5">
      <c r="A95" s="3" t="s">
        <v>39</v>
      </c>
      <c r="B95" s="54">
        <v>15296.3</v>
      </c>
      <c r="C95" s="54">
        <v>7432.9</v>
      </c>
      <c r="D95" s="54">
        <v>7137.4</v>
      </c>
      <c r="E95" s="29">
        <f t="shared" si="15"/>
        <v>46.660957224949826</v>
      </c>
      <c r="F95" s="29">
        <f>$D:$D/$C:$C*100</f>
        <v>96.02443191755573</v>
      </c>
      <c r="G95" s="54">
        <v>5697.1</v>
      </c>
      <c r="H95" s="29">
        <f>$D:$D/$G:$G*100</f>
        <v>125.28128346000595</v>
      </c>
      <c r="I95" s="54">
        <v>1760.9</v>
      </c>
    </row>
    <row r="96" spans="1:9" ht="12.75">
      <c r="A96" s="11" t="s">
        <v>40</v>
      </c>
      <c r="B96" s="54">
        <v>2500</v>
      </c>
      <c r="C96" s="54">
        <v>0</v>
      </c>
      <c r="D96" s="54">
        <v>0</v>
      </c>
      <c r="E96" s="29">
        <f t="shared" si="15"/>
        <v>0</v>
      </c>
      <c r="F96" s="29">
        <v>0</v>
      </c>
      <c r="G96" s="54">
        <v>0</v>
      </c>
      <c r="H96" s="29">
        <v>0</v>
      </c>
      <c r="I96" s="54">
        <v>0</v>
      </c>
    </row>
    <row r="97" spans="1:9" ht="12.75">
      <c r="A97" s="3" t="s">
        <v>41</v>
      </c>
      <c r="B97" s="54">
        <v>155211.7</v>
      </c>
      <c r="C97" s="54">
        <v>75727.1</v>
      </c>
      <c r="D97" s="54">
        <v>70402.5</v>
      </c>
      <c r="E97" s="29">
        <f t="shared" si="15"/>
        <v>45.35901610510032</v>
      </c>
      <c r="F97" s="29">
        <f>$D:$D/$C:$C*100</f>
        <v>92.9686994484141</v>
      </c>
      <c r="G97" s="54">
        <v>68043.9</v>
      </c>
      <c r="H97" s="29">
        <f>$D:$D/$G:$G*100</f>
        <v>103.46629161467817</v>
      </c>
      <c r="I97" s="54">
        <v>14443.8</v>
      </c>
    </row>
    <row r="98" spans="1:9" ht="12.75">
      <c r="A98" s="10" t="s">
        <v>42</v>
      </c>
      <c r="B98" s="27">
        <v>480.2</v>
      </c>
      <c r="C98" s="27">
        <v>257.2</v>
      </c>
      <c r="D98" s="27">
        <v>190.8</v>
      </c>
      <c r="E98" s="26">
        <f t="shared" si="15"/>
        <v>39.733444398167435</v>
      </c>
      <c r="F98" s="26">
        <f>$D:$D/$C:$C*100</f>
        <v>74.18351477449457</v>
      </c>
      <c r="G98" s="27">
        <v>185.4</v>
      </c>
      <c r="H98" s="29">
        <f>$D:$D/$G:$G*100</f>
        <v>102.9126213592233</v>
      </c>
      <c r="I98" s="27">
        <v>41.5</v>
      </c>
    </row>
    <row r="99" spans="1:9" ht="25.5">
      <c r="A99" s="12" t="s">
        <v>43</v>
      </c>
      <c r="B99" s="27">
        <v>12646.8</v>
      </c>
      <c r="C99" s="27">
        <v>6856.2</v>
      </c>
      <c r="D99" s="27">
        <v>5341.6</v>
      </c>
      <c r="E99" s="26">
        <f t="shared" si="15"/>
        <v>42.23677135718127</v>
      </c>
      <c r="F99" s="26">
        <f>$D:$D/$C:$C*100</f>
        <v>77.90904582713458</v>
      </c>
      <c r="G99" s="27">
        <v>3676.7</v>
      </c>
      <c r="H99" s="26">
        <f>$D:$D/$G:$G*100</f>
        <v>145.28245437484705</v>
      </c>
      <c r="I99" s="27">
        <v>1040.7</v>
      </c>
    </row>
    <row r="100" spans="1:9" ht="12.75">
      <c r="A100" s="10" t="s">
        <v>44</v>
      </c>
      <c r="B100" s="53">
        <f>B101+B102+B103+B104</f>
        <v>133071.9</v>
      </c>
      <c r="C100" s="53">
        <f>C101+C102+C103+C104</f>
        <v>35166.9</v>
      </c>
      <c r="D100" s="53">
        <f>D101+D102+D103+D104</f>
        <v>31267.1</v>
      </c>
      <c r="E100" s="26">
        <f t="shared" si="15"/>
        <v>23.496395557589544</v>
      </c>
      <c r="F100" s="26">
        <f>$D:$D/$C:$C*100</f>
        <v>88.91059490600536</v>
      </c>
      <c r="G100" s="53">
        <f>G101+G102+G103+G104</f>
        <v>32897</v>
      </c>
      <c r="H100" s="26">
        <f>$D:$D/$G:$G*100</f>
        <v>95.04544487339271</v>
      </c>
      <c r="I100" s="53">
        <f>I101+I102+I103+I104</f>
        <v>2636.9</v>
      </c>
    </row>
    <row r="101" spans="1:9" ht="12.75">
      <c r="A101" s="11" t="s">
        <v>144</v>
      </c>
      <c r="B101" s="54">
        <v>2111.6</v>
      </c>
      <c r="C101" s="54">
        <v>0</v>
      </c>
      <c r="D101" s="54">
        <v>0</v>
      </c>
      <c r="E101" s="29">
        <f t="shared" si="15"/>
        <v>0</v>
      </c>
      <c r="F101" s="29">
        <v>0</v>
      </c>
      <c r="G101" s="54">
        <v>0</v>
      </c>
      <c r="H101" s="29">
        <v>0</v>
      </c>
      <c r="I101" s="54">
        <v>0</v>
      </c>
    </row>
    <row r="102" spans="1:9" ht="12.75">
      <c r="A102" s="11" t="s">
        <v>45</v>
      </c>
      <c r="B102" s="54">
        <v>18379.6</v>
      </c>
      <c r="C102" s="54">
        <v>7562.6</v>
      </c>
      <c r="D102" s="54">
        <v>7265.8</v>
      </c>
      <c r="E102" s="29">
        <f t="shared" si="15"/>
        <v>39.53187229319463</v>
      </c>
      <c r="F102" s="29">
        <f aca="true" t="shared" si="16" ref="F102:F108">$D:$D/$C:$C*100</f>
        <v>96.07542379604898</v>
      </c>
      <c r="G102" s="54">
        <v>7862.1</v>
      </c>
      <c r="H102" s="29">
        <f aca="true" t="shared" si="17" ref="H102:H108">$D:$D/$G:$G*100</f>
        <v>92.41551239490721</v>
      </c>
      <c r="I102" s="54">
        <v>1519.3</v>
      </c>
    </row>
    <row r="103" spans="1:9" ht="12.75">
      <c r="A103" s="13" t="s">
        <v>88</v>
      </c>
      <c r="B103" s="28">
        <v>109813.8</v>
      </c>
      <c r="C103" s="28">
        <v>26590.5</v>
      </c>
      <c r="D103" s="28">
        <v>23257.3</v>
      </c>
      <c r="E103" s="29">
        <f t="shared" si="15"/>
        <v>21.178850017028825</v>
      </c>
      <c r="F103" s="29">
        <f t="shared" si="16"/>
        <v>87.4646960380587</v>
      </c>
      <c r="G103" s="28">
        <v>24630.9</v>
      </c>
      <c r="H103" s="29">
        <f t="shared" si="17"/>
        <v>94.42326508572565</v>
      </c>
      <c r="I103" s="28">
        <v>827.2</v>
      </c>
    </row>
    <row r="104" spans="1:9" ht="12.75">
      <c r="A104" s="11" t="s">
        <v>46</v>
      </c>
      <c r="B104" s="54">
        <v>2766.9</v>
      </c>
      <c r="C104" s="54">
        <v>1013.8</v>
      </c>
      <c r="D104" s="54">
        <v>744</v>
      </c>
      <c r="E104" s="29">
        <f t="shared" si="15"/>
        <v>26.889298492898188</v>
      </c>
      <c r="F104" s="29">
        <f t="shared" si="16"/>
        <v>73.38725586900769</v>
      </c>
      <c r="G104" s="54">
        <v>404</v>
      </c>
      <c r="H104" s="29">
        <f t="shared" si="17"/>
        <v>184.15841584158417</v>
      </c>
      <c r="I104" s="54">
        <v>290.4</v>
      </c>
    </row>
    <row r="105" spans="1:9" ht="12.75">
      <c r="A105" s="10" t="s">
        <v>47</v>
      </c>
      <c r="B105" s="53">
        <f>B106+B107+B108+B109</f>
        <v>650534.2</v>
      </c>
      <c r="C105" s="53">
        <f>C106+C107+C108+C109</f>
        <v>370796.19999999995</v>
      </c>
      <c r="D105" s="53">
        <f>D106+D107+D108+D109</f>
        <v>223304.8</v>
      </c>
      <c r="E105" s="26">
        <f t="shared" si="15"/>
        <v>34.32637361725179</v>
      </c>
      <c r="F105" s="26">
        <f t="shared" si="16"/>
        <v>60.223055144578076</v>
      </c>
      <c r="G105" s="53">
        <f>G106+G107+G108+G109</f>
        <v>185479.8</v>
      </c>
      <c r="H105" s="26">
        <f t="shared" si="17"/>
        <v>120.39305627890478</v>
      </c>
      <c r="I105" s="53">
        <f>I106+I107+I108+I109</f>
        <v>32872</v>
      </c>
    </row>
    <row r="106" spans="1:9" ht="12.75">
      <c r="A106" s="11" t="s">
        <v>48</v>
      </c>
      <c r="B106" s="54">
        <v>454970</v>
      </c>
      <c r="C106" s="54">
        <v>298796.1</v>
      </c>
      <c r="D106" s="54">
        <v>169106.9</v>
      </c>
      <c r="E106" s="29">
        <f t="shared" si="15"/>
        <v>37.168802338615734</v>
      </c>
      <c r="F106" s="29">
        <f t="shared" si="16"/>
        <v>56.596086762845964</v>
      </c>
      <c r="G106" s="54">
        <v>135945.3</v>
      </c>
      <c r="H106" s="29">
        <f t="shared" si="17"/>
        <v>124.39334055682691</v>
      </c>
      <c r="I106" s="54">
        <v>22420.9</v>
      </c>
    </row>
    <row r="107" spans="1:9" ht="12.75">
      <c r="A107" s="11" t="s">
        <v>49</v>
      </c>
      <c r="B107" s="54">
        <v>118199</v>
      </c>
      <c r="C107" s="54">
        <v>48455.8</v>
      </c>
      <c r="D107" s="54">
        <v>36883.1</v>
      </c>
      <c r="E107" s="29">
        <f t="shared" si="15"/>
        <v>31.204240306601577</v>
      </c>
      <c r="F107" s="29">
        <f t="shared" si="16"/>
        <v>76.11699734603494</v>
      </c>
      <c r="G107" s="54">
        <v>34861</v>
      </c>
      <c r="H107" s="29">
        <f t="shared" si="17"/>
        <v>105.80046470267635</v>
      </c>
      <c r="I107" s="54">
        <v>5260.7</v>
      </c>
    </row>
    <row r="108" spans="1:9" ht="12.75">
      <c r="A108" s="11" t="s">
        <v>50</v>
      </c>
      <c r="B108" s="54">
        <v>72718.2</v>
      </c>
      <c r="C108" s="54">
        <v>20649.3</v>
      </c>
      <c r="D108" s="54">
        <v>15314.8</v>
      </c>
      <c r="E108" s="29">
        <f t="shared" si="15"/>
        <v>21.060477294542494</v>
      </c>
      <c r="F108" s="29">
        <f t="shared" si="16"/>
        <v>74.1661944956972</v>
      </c>
      <c r="G108" s="54">
        <v>14673.5</v>
      </c>
      <c r="H108" s="29">
        <f t="shared" si="17"/>
        <v>104.37046376120216</v>
      </c>
      <c r="I108" s="54">
        <v>3190.4</v>
      </c>
    </row>
    <row r="109" spans="1:9" ht="12.75">
      <c r="A109" s="11" t="s">
        <v>51</v>
      </c>
      <c r="B109" s="54">
        <v>4647</v>
      </c>
      <c r="C109" s="54">
        <v>2895</v>
      </c>
      <c r="D109" s="54">
        <v>2000</v>
      </c>
      <c r="E109" s="29">
        <v>0</v>
      </c>
      <c r="F109" s="29">
        <v>0</v>
      </c>
      <c r="G109" s="54">
        <v>0</v>
      </c>
      <c r="H109" s="29">
        <v>0</v>
      </c>
      <c r="I109" s="54">
        <v>2000</v>
      </c>
    </row>
    <row r="110" spans="1:9" ht="18.75" customHeight="1">
      <c r="A110" s="14" t="s">
        <v>112</v>
      </c>
      <c r="B110" s="53">
        <f>SUM(B111:B112)</f>
        <v>20383.8</v>
      </c>
      <c r="C110" s="53">
        <f>SUM(C111:C112)</f>
        <v>4121.599999999999</v>
      </c>
      <c r="D110" s="53">
        <f>SUM(D111:D112)</f>
        <v>2931.5</v>
      </c>
      <c r="E110" s="26">
        <f aca="true" t="shared" si="18" ref="E110:E125">$D:$D/$B:$B*100</f>
        <v>14.381518656972695</v>
      </c>
      <c r="F110" s="26">
        <f aca="true" t="shared" si="19" ref="F110:F125">$D:$D/$C:$C*100</f>
        <v>71.12529114906833</v>
      </c>
      <c r="G110" s="53">
        <f>SUM(G111:G112)</f>
        <v>477.8</v>
      </c>
      <c r="H110" s="26">
        <f>$D:$D/$G:$G*100</f>
        <v>613.5412306404353</v>
      </c>
      <c r="I110" s="53">
        <f>SUM(I111:I112)</f>
        <v>2633</v>
      </c>
    </row>
    <row r="111" spans="1:9" ht="30.75" customHeight="1">
      <c r="A111" s="11" t="s">
        <v>113</v>
      </c>
      <c r="B111" s="54">
        <v>1235.2</v>
      </c>
      <c r="C111" s="54">
        <v>607.9</v>
      </c>
      <c r="D111" s="54">
        <v>581.9</v>
      </c>
      <c r="E111" s="29">
        <f t="shared" si="18"/>
        <v>47.10977979274611</v>
      </c>
      <c r="F111" s="29">
        <f t="shared" si="19"/>
        <v>95.7229807534134</v>
      </c>
      <c r="G111" s="54">
        <v>0</v>
      </c>
      <c r="H111" s="26">
        <v>0</v>
      </c>
      <c r="I111" s="54">
        <v>298</v>
      </c>
    </row>
    <row r="112" spans="1:9" ht="26.25" customHeight="1">
      <c r="A112" s="11" t="s">
        <v>111</v>
      </c>
      <c r="B112" s="54">
        <v>19148.6</v>
      </c>
      <c r="C112" s="54">
        <v>3513.7</v>
      </c>
      <c r="D112" s="54">
        <v>2349.6</v>
      </c>
      <c r="E112" s="29">
        <f t="shared" si="18"/>
        <v>12.270348746122432</v>
      </c>
      <c r="F112" s="29">
        <f t="shared" si="19"/>
        <v>66.8696815322879</v>
      </c>
      <c r="G112" s="54">
        <v>477.8</v>
      </c>
      <c r="H112" s="26">
        <f aca="true" t="shared" si="20" ref="H112:H125">$D:$D/$G:$G*100</f>
        <v>491.75387191293424</v>
      </c>
      <c r="I112" s="54">
        <v>2335</v>
      </c>
    </row>
    <row r="113" spans="1:9" ht="12.75">
      <c r="A113" s="14" t="s">
        <v>52</v>
      </c>
      <c r="B113" s="53">
        <f>B114+B115+B116+B117+B118</f>
        <v>1275871.7000000002</v>
      </c>
      <c r="C113" s="53">
        <f>C114+C115+C116+C117+C118</f>
        <v>674714.9999999999</v>
      </c>
      <c r="D113" s="53">
        <f>D114+D115+D116+D117+D118</f>
        <v>661715.7999999999</v>
      </c>
      <c r="E113" s="26">
        <f t="shared" si="18"/>
        <v>51.86381984959772</v>
      </c>
      <c r="F113" s="26">
        <f t="shared" si="19"/>
        <v>98.07337913044768</v>
      </c>
      <c r="G113" s="53">
        <f>G114+G115+G116+G117+G118</f>
        <v>610330.8</v>
      </c>
      <c r="H113" s="26">
        <f t="shared" si="20"/>
        <v>108.41920479844698</v>
      </c>
      <c r="I113" s="53">
        <f>I114+I115+I116+I117+I118</f>
        <v>115820.20000000003</v>
      </c>
    </row>
    <row r="114" spans="1:9" ht="12.75">
      <c r="A114" s="11" t="s">
        <v>53</v>
      </c>
      <c r="B114" s="54">
        <v>489848.8</v>
      </c>
      <c r="C114" s="54">
        <v>241744.9</v>
      </c>
      <c r="D114" s="54">
        <v>241326.9</v>
      </c>
      <c r="E114" s="29">
        <f t="shared" si="18"/>
        <v>49.26558970849781</v>
      </c>
      <c r="F114" s="29">
        <f t="shared" si="19"/>
        <v>99.82709045775113</v>
      </c>
      <c r="G114" s="54">
        <v>247767.6</v>
      </c>
      <c r="H114" s="29">
        <f t="shared" si="20"/>
        <v>97.40050757241866</v>
      </c>
      <c r="I114" s="54">
        <v>49873.9</v>
      </c>
    </row>
    <row r="115" spans="1:9" ht="12.75">
      <c r="A115" s="11" t="s">
        <v>54</v>
      </c>
      <c r="B115" s="54">
        <v>563357.7</v>
      </c>
      <c r="C115" s="54">
        <v>319724.3</v>
      </c>
      <c r="D115" s="54">
        <v>317698.5</v>
      </c>
      <c r="E115" s="29">
        <f t="shared" si="18"/>
        <v>56.393744152249994</v>
      </c>
      <c r="F115" s="29">
        <f t="shared" si="19"/>
        <v>99.36639160676872</v>
      </c>
      <c r="G115" s="54">
        <v>278732.8</v>
      </c>
      <c r="H115" s="29">
        <f t="shared" si="20"/>
        <v>113.97958905446363</v>
      </c>
      <c r="I115" s="54">
        <v>44861.3</v>
      </c>
    </row>
    <row r="116" spans="1:9" ht="12.75">
      <c r="A116" s="11" t="s">
        <v>107</v>
      </c>
      <c r="B116" s="54">
        <v>113546.8</v>
      </c>
      <c r="C116" s="54">
        <v>64952.9</v>
      </c>
      <c r="D116" s="54">
        <v>64058.2</v>
      </c>
      <c r="E116" s="29">
        <f t="shared" si="18"/>
        <v>56.41568058280815</v>
      </c>
      <c r="F116" s="29">
        <f t="shared" si="19"/>
        <v>98.62254033307211</v>
      </c>
      <c r="G116" s="54">
        <v>53051.5</v>
      </c>
      <c r="H116" s="29">
        <f t="shared" si="20"/>
        <v>120.74719847695164</v>
      </c>
      <c r="I116" s="54">
        <v>10684.3</v>
      </c>
    </row>
    <row r="117" spans="1:9" ht="12.75">
      <c r="A117" s="11" t="s">
        <v>55</v>
      </c>
      <c r="B117" s="54">
        <v>47351.6</v>
      </c>
      <c r="C117" s="54">
        <v>16905.7</v>
      </c>
      <c r="D117" s="54">
        <v>11834.7</v>
      </c>
      <c r="E117" s="29">
        <f t="shared" si="18"/>
        <v>24.9932420446194</v>
      </c>
      <c r="F117" s="29">
        <f t="shared" si="19"/>
        <v>70.0041997669425</v>
      </c>
      <c r="G117" s="54">
        <v>7710.3</v>
      </c>
      <c r="H117" s="29">
        <f t="shared" si="20"/>
        <v>153.49208202015487</v>
      </c>
      <c r="I117" s="54">
        <v>4228.6</v>
      </c>
    </row>
    <row r="118" spans="1:9" ht="12.75">
      <c r="A118" s="11" t="s">
        <v>56</v>
      </c>
      <c r="B118" s="54">
        <v>61766.8</v>
      </c>
      <c r="C118" s="54">
        <v>31387.2</v>
      </c>
      <c r="D118" s="28">
        <v>26797.5</v>
      </c>
      <c r="E118" s="29">
        <f t="shared" si="18"/>
        <v>43.38495761477039</v>
      </c>
      <c r="F118" s="29">
        <f t="shared" si="19"/>
        <v>85.37716011622572</v>
      </c>
      <c r="G118" s="28">
        <v>23068.6</v>
      </c>
      <c r="H118" s="29">
        <f t="shared" si="20"/>
        <v>116.16439662571636</v>
      </c>
      <c r="I118" s="28">
        <v>6172.1</v>
      </c>
    </row>
    <row r="119" spans="1:9" ht="31.5" customHeight="1">
      <c r="A119" s="14" t="s">
        <v>57</v>
      </c>
      <c r="B119" s="53">
        <f>B120+B121</f>
        <v>188134.7</v>
      </c>
      <c r="C119" s="53">
        <f>C120+C121</f>
        <v>85024.7</v>
      </c>
      <c r="D119" s="53">
        <f>D120+D121</f>
        <v>75746.4</v>
      </c>
      <c r="E119" s="26">
        <f t="shared" si="18"/>
        <v>40.26179115282826</v>
      </c>
      <c r="F119" s="26">
        <f t="shared" si="19"/>
        <v>89.0875239783263</v>
      </c>
      <c r="G119" s="53">
        <f>G120+G121</f>
        <v>67823.3</v>
      </c>
      <c r="H119" s="26">
        <f t="shared" si="20"/>
        <v>111.68197359904339</v>
      </c>
      <c r="I119" s="53">
        <f>I120+I121</f>
        <v>14755.4</v>
      </c>
    </row>
    <row r="120" spans="1:9" ht="12.75">
      <c r="A120" s="11" t="s">
        <v>58</v>
      </c>
      <c r="B120" s="54">
        <v>179427.1</v>
      </c>
      <c r="C120" s="54">
        <v>81845.3</v>
      </c>
      <c r="D120" s="54">
        <v>73075.5</v>
      </c>
      <c r="E120" s="29">
        <f t="shared" si="18"/>
        <v>40.72712538964292</v>
      </c>
      <c r="F120" s="29">
        <f t="shared" si="19"/>
        <v>89.2849070135976</v>
      </c>
      <c r="G120" s="54">
        <v>65424.4</v>
      </c>
      <c r="H120" s="29">
        <f t="shared" si="20"/>
        <v>111.69456655315142</v>
      </c>
      <c r="I120" s="54">
        <v>14142.6</v>
      </c>
    </row>
    <row r="121" spans="1:9" ht="25.5">
      <c r="A121" s="11" t="s">
        <v>59</v>
      </c>
      <c r="B121" s="54">
        <v>8707.6</v>
      </c>
      <c r="C121" s="54">
        <v>3179.4</v>
      </c>
      <c r="D121" s="54">
        <v>2670.9</v>
      </c>
      <c r="E121" s="29">
        <f t="shared" si="18"/>
        <v>30.67320501630759</v>
      </c>
      <c r="F121" s="29">
        <f t="shared" si="19"/>
        <v>84.00641630496321</v>
      </c>
      <c r="G121" s="54">
        <v>2398.9</v>
      </c>
      <c r="H121" s="29">
        <f t="shared" si="20"/>
        <v>111.33853015965651</v>
      </c>
      <c r="I121" s="54">
        <v>612.8</v>
      </c>
    </row>
    <row r="122" spans="1:9" ht="18.75" customHeight="1">
      <c r="A122" s="14" t="s">
        <v>60</v>
      </c>
      <c r="B122" s="53">
        <f>B123+B124+B125+B126</f>
        <v>135577.5</v>
      </c>
      <c r="C122" s="53">
        <f>C123+C124+C125+C126</f>
        <v>55507.4</v>
      </c>
      <c r="D122" s="53">
        <f>D123+D124+D125+D126</f>
        <v>48501.5</v>
      </c>
      <c r="E122" s="26">
        <f t="shared" si="18"/>
        <v>35.774003798565396</v>
      </c>
      <c r="F122" s="26">
        <f t="shared" si="19"/>
        <v>87.37843963147256</v>
      </c>
      <c r="G122" s="53">
        <f>G123+G124+G125+G126</f>
        <v>23955.9</v>
      </c>
      <c r="H122" s="26">
        <f t="shared" si="20"/>
        <v>202.46160653534199</v>
      </c>
      <c r="I122" s="53">
        <f>I123+I124+I125+I126</f>
        <v>9304.6</v>
      </c>
    </row>
    <row r="123" spans="1:9" ht="12.75">
      <c r="A123" s="11" t="s">
        <v>61</v>
      </c>
      <c r="B123" s="54">
        <v>2200.7</v>
      </c>
      <c r="C123" s="54">
        <v>1100.4</v>
      </c>
      <c r="D123" s="54">
        <v>875.7</v>
      </c>
      <c r="E123" s="29">
        <f t="shared" si="18"/>
        <v>39.791884400418056</v>
      </c>
      <c r="F123" s="29">
        <f t="shared" si="19"/>
        <v>79.58015267175573</v>
      </c>
      <c r="G123" s="54">
        <v>622.6</v>
      </c>
      <c r="H123" s="29">
        <f t="shared" si="20"/>
        <v>140.65210407966592</v>
      </c>
      <c r="I123" s="54">
        <v>185.7</v>
      </c>
    </row>
    <row r="124" spans="1:9" ht="12.75">
      <c r="A124" s="11" t="s">
        <v>62</v>
      </c>
      <c r="B124" s="54">
        <v>79874.2</v>
      </c>
      <c r="C124" s="54">
        <v>49797</v>
      </c>
      <c r="D124" s="54">
        <v>45210</v>
      </c>
      <c r="E124" s="29">
        <f t="shared" si="18"/>
        <v>56.601505867977394</v>
      </c>
      <c r="F124" s="29">
        <f t="shared" si="19"/>
        <v>90.78860172299537</v>
      </c>
      <c r="G124" s="54">
        <v>19995.9</v>
      </c>
      <c r="H124" s="29">
        <f t="shared" si="20"/>
        <v>226.0963497516991</v>
      </c>
      <c r="I124" s="54">
        <v>8760.9</v>
      </c>
    </row>
    <row r="125" spans="1:9" ht="12.75">
      <c r="A125" s="11" t="s">
        <v>63</v>
      </c>
      <c r="B125" s="28">
        <v>53502.6</v>
      </c>
      <c r="C125" s="28">
        <v>4610</v>
      </c>
      <c r="D125" s="28">
        <v>2415.8</v>
      </c>
      <c r="E125" s="29">
        <f t="shared" si="18"/>
        <v>4.515294583814619</v>
      </c>
      <c r="F125" s="29">
        <f t="shared" si="19"/>
        <v>52.40347071583514</v>
      </c>
      <c r="G125" s="28">
        <v>3337.4</v>
      </c>
      <c r="H125" s="29">
        <f t="shared" si="20"/>
        <v>72.38568945886018</v>
      </c>
      <c r="I125" s="28">
        <v>358</v>
      </c>
    </row>
    <row r="126" spans="1:9" ht="12.75">
      <c r="A126" s="11" t="s">
        <v>64</v>
      </c>
      <c r="B126" s="54">
        <v>0</v>
      </c>
      <c r="C126" s="54">
        <v>0</v>
      </c>
      <c r="D126" s="54">
        <v>0</v>
      </c>
      <c r="E126" s="29">
        <v>0</v>
      </c>
      <c r="F126" s="29">
        <v>0</v>
      </c>
      <c r="G126" s="54">
        <v>0</v>
      </c>
      <c r="H126" s="29">
        <v>0</v>
      </c>
      <c r="I126" s="54">
        <v>0</v>
      </c>
    </row>
    <row r="127" spans="1:9" ht="16.5" customHeight="1">
      <c r="A127" s="14" t="s">
        <v>71</v>
      </c>
      <c r="B127" s="27">
        <f>B128+B129+B130</f>
        <v>68264.1</v>
      </c>
      <c r="C127" s="27">
        <f>C128+C129+C130</f>
        <v>33188.6</v>
      </c>
      <c r="D127" s="27">
        <f>D128+D129+D130</f>
        <v>31587.3</v>
      </c>
      <c r="E127" s="26">
        <f>$D:$D/$B:$B*100</f>
        <v>46.272198710596044</v>
      </c>
      <c r="F127" s="26">
        <f>$D:$D/$C:$C*100</f>
        <v>95.17515050348614</v>
      </c>
      <c r="G127" s="27">
        <f>G128+G129+G130</f>
        <v>25790.5</v>
      </c>
      <c r="H127" s="26">
        <f>$D:$D/$G:$G*100</f>
        <v>122.47649328241019</v>
      </c>
      <c r="I127" s="27">
        <f>I128+I129+I130</f>
        <v>7404</v>
      </c>
    </row>
    <row r="128" spans="1:9" ht="12.75">
      <c r="A128" s="37" t="s">
        <v>72</v>
      </c>
      <c r="B128" s="28">
        <v>52408.5</v>
      </c>
      <c r="C128" s="28">
        <v>25345.9</v>
      </c>
      <c r="D128" s="28">
        <v>24010.1</v>
      </c>
      <c r="E128" s="29">
        <f>$D:$D/$B:$B*100</f>
        <v>45.81336996861196</v>
      </c>
      <c r="F128" s="29">
        <f>$D:$D/$C:$C*100</f>
        <v>94.72971959961966</v>
      </c>
      <c r="G128" s="28">
        <v>19928.4</v>
      </c>
      <c r="H128" s="29">
        <f>$D:$D/$G:$G*100</f>
        <v>120.48182493326105</v>
      </c>
      <c r="I128" s="28">
        <v>6119.6</v>
      </c>
    </row>
    <row r="129" spans="1:9" ht="12.75">
      <c r="A129" s="15" t="s">
        <v>73</v>
      </c>
      <c r="B129" s="28">
        <v>12043.3</v>
      </c>
      <c r="C129" s="28">
        <v>5983.3</v>
      </c>
      <c r="D129" s="28">
        <v>5787.4</v>
      </c>
      <c r="E129" s="29">
        <f>$D:$D/$B:$B*100</f>
        <v>48.05493510914782</v>
      </c>
      <c r="F129" s="29">
        <f>$D:$D/$C:$C*100</f>
        <v>96.72588705229555</v>
      </c>
      <c r="G129" s="28">
        <v>4351.5</v>
      </c>
      <c r="H129" s="29">
        <f>$D:$D/$G:$G*100</f>
        <v>132.99781684476616</v>
      </c>
      <c r="I129" s="28">
        <v>932.5</v>
      </c>
    </row>
    <row r="130" spans="1:9" ht="24.75" customHeight="1">
      <c r="A130" s="15" t="s">
        <v>82</v>
      </c>
      <c r="B130" s="28">
        <v>3812.3</v>
      </c>
      <c r="C130" s="28">
        <v>1859.4</v>
      </c>
      <c r="D130" s="28">
        <v>1789.8</v>
      </c>
      <c r="E130" s="29">
        <f>$D:$D/$B:$B*100</f>
        <v>46.9480366183144</v>
      </c>
      <c r="F130" s="29">
        <f>$D:$D/$C:$C*100</f>
        <v>96.2568570506615</v>
      </c>
      <c r="G130" s="28">
        <v>1510.6</v>
      </c>
      <c r="H130" s="29">
        <f>$D:$D/$G:$G*100</f>
        <v>118.48272209717993</v>
      </c>
      <c r="I130" s="28">
        <v>351.9</v>
      </c>
    </row>
    <row r="131" spans="1:9" ht="25.5">
      <c r="A131" s="16" t="s">
        <v>94</v>
      </c>
      <c r="B131" s="27">
        <f aca="true" t="shared" si="21" ref="B131:I131">B132</f>
        <v>0</v>
      </c>
      <c r="C131" s="27">
        <f t="shared" si="21"/>
        <v>0</v>
      </c>
      <c r="D131" s="27">
        <f t="shared" si="21"/>
        <v>0</v>
      </c>
      <c r="E131" s="27">
        <f t="shared" si="21"/>
        <v>0</v>
      </c>
      <c r="F131" s="27">
        <f t="shared" si="21"/>
        <v>0</v>
      </c>
      <c r="G131" s="27">
        <f t="shared" si="21"/>
        <v>0</v>
      </c>
      <c r="H131" s="27">
        <f t="shared" si="21"/>
        <v>0</v>
      </c>
      <c r="I131" s="27">
        <f t="shared" si="21"/>
        <v>0</v>
      </c>
    </row>
    <row r="132" spans="1:9" ht="26.25" customHeight="1">
      <c r="A132" s="15" t="s">
        <v>94</v>
      </c>
      <c r="B132" s="28">
        <v>0</v>
      </c>
      <c r="C132" s="28">
        <v>0</v>
      </c>
      <c r="D132" s="28">
        <v>0</v>
      </c>
      <c r="E132" s="29">
        <v>0</v>
      </c>
      <c r="F132" s="29">
        <v>0</v>
      </c>
      <c r="G132" s="54">
        <v>0</v>
      </c>
      <c r="H132" s="29">
        <v>0</v>
      </c>
      <c r="I132" s="28">
        <v>0</v>
      </c>
    </row>
    <row r="133" spans="1:9" ht="26.25" customHeight="1">
      <c r="A133" s="35" t="s">
        <v>65</v>
      </c>
      <c r="B133" s="30">
        <f>B90+B98+B99+B100+B105+B110+B113+B119+B122+B127+B131</f>
        <v>2726399.4000000004</v>
      </c>
      <c r="C133" s="30">
        <f>C90+C98+C99+C100+C105+C110+C113+C119+C122+C127+C131</f>
        <v>1383588.1999999997</v>
      </c>
      <c r="D133" s="30">
        <f>D90+D98+D99+D100+D105+D110+D113+D119+D122+D127+D131</f>
        <v>1187536.5999999999</v>
      </c>
      <c r="E133" s="36">
        <f>$D:$D/$B:$B*100</f>
        <v>43.55695647526917</v>
      </c>
      <c r="F133" s="36">
        <f>$D:$D/$C:$C*100</f>
        <v>85.83020583725708</v>
      </c>
      <c r="G133" s="30">
        <f>G90+G98+G99+G100+G105+G110+G113+G119+G122+G127+G131</f>
        <v>1049107.5</v>
      </c>
      <c r="H133" s="36">
        <f>$D:$D/$G:$G*100</f>
        <v>113.19493950810569</v>
      </c>
      <c r="I133" s="30">
        <f>I90+I98+I99+I100+I105+I110+I113+I119+I122+I127+I131</f>
        <v>209738.10000000003</v>
      </c>
    </row>
    <row r="134" spans="1:9" ht="48.75" customHeight="1">
      <c r="A134" s="17" t="s">
        <v>66</v>
      </c>
      <c r="B134" s="30">
        <f>B88-B133</f>
        <v>-110127.1000000001</v>
      </c>
      <c r="C134" s="30">
        <f>C88-C133</f>
        <v>-77126.59999999986</v>
      </c>
      <c r="D134" s="30">
        <f>D88-D133</f>
        <v>41693.39999999991</v>
      </c>
      <c r="E134" s="30"/>
      <c r="F134" s="30"/>
      <c r="G134" s="30">
        <f>G88-G133</f>
        <v>-14974.70000000007</v>
      </c>
      <c r="H134" s="30"/>
      <c r="I134" s="30">
        <f>I88-I133</f>
        <v>50679.699999999924</v>
      </c>
    </row>
    <row r="135" spans="1:9" ht="26.25" customHeight="1">
      <c r="A135" s="3" t="s">
        <v>67</v>
      </c>
      <c r="B135" s="28" t="s">
        <v>136</v>
      </c>
      <c r="C135" s="28"/>
      <c r="D135" s="28" t="s">
        <v>148</v>
      </c>
      <c r="E135" s="28"/>
      <c r="F135" s="28"/>
      <c r="G135" s="28"/>
      <c r="H135" s="27"/>
      <c r="I135" s="28"/>
    </row>
    <row r="136" spans="1:9" ht="24" customHeight="1">
      <c r="A136" s="7" t="s">
        <v>68</v>
      </c>
      <c r="B136" s="27">
        <v>112511</v>
      </c>
      <c r="C136" s="28"/>
      <c r="D136" s="27">
        <v>154204.3</v>
      </c>
      <c r="E136" s="28"/>
      <c r="F136" s="28"/>
      <c r="G136" s="55"/>
      <c r="H136" s="33"/>
      <c r="I136" s="27">
        <v>50022.6</v>
      </c>
    </row>
    <row r="137" spans="1:9" ht="12.75">
      <c r="A137" s="3" t="s">
        <v>7</v>
      </c>
      <c r="B137" s="28"/>
      <c r="C137" s="28"/>
      <c r="D137" s="28"/>
      <c r="E137" s="28"/>
      <c r="F137" s="28"/>
      <c r="G137" s="28"/>
      <c r="H137" s="33"/>
      <c r="I137" s="28"/>
    </row>
    <row r="138" spans="1:9" ht="12" customHeight="1">
      <c r="A138" s="8" t="s">
        <v>69</v>
      </c>
      <c r="B138" s="28">
        <v>48378.7</v>
      </c>
      <c r="C138" s="28"/>
      <c r="D138" s="28">
        <v>103980.2</v>
      </c>
      <c r="E138" s="28"/>
      <c r="F138" s="28"/>
      <c r="G138" s="28"/>
      <c r="H138" s="33"/>
      <c r="I138" s="28">
        <v>89572</v>
      </c>
    </row>
    <row r="139" spans="1:9" ht="12.75">
      <c r="A139" s="3" t="s">
        <v>70</v>
      </c>
      <c r="B139" s="28">
        <v>64132.3</v>
      </c>
      <c r="C139" s="28"/>
      <c r="D139" s="28">
        <v>50224.1</v>
      </c>
      <c r="E139" s="28"/>
      <c r="F139" s="28"/>
      <c r="G139" s="28"/>
      <c r="H139" s="33"/>
      <c r="I139" s="28">
        <v>-39549.4</v>
      </c>
    </row>
    <row r="140" spans="1:9" ht="12.75" hidden="1">
      <c r="A140" s="4" t="s">
        <v>92</v>
      </c>
      <c r="B140" s="31"/>
      <c r="C140" s="31"/>
      <c r="D140" s="31"/>
      <c r="E140" s="31"/>
      <c r="F140" s="31"/>
      <c r="G140" s="31"/>
      <c r="H140" s="32"/>
      <c r="I140" s="31"/>
    </row>
    <row r="141" ht="12" customHeight="1">
      <c r="A141" s="18"/>
    </row>
    <row r="142" spans="1:2" ht="12.75" hidden="1">
      <c r="A142" s="19"/>
      <c r="B142" s="56"/>
    </row>
    <row r="143" spans="1:9" ht="31.5" hidden="1">
      <c r="A143" s="20" t="s">
        <v>100</v>
      </c>
      <c r="B143" s="24"/>
      <c r="C143" s="24"/>
      <c r="D143" s="24"/>
      <c r="E143" s="24"/>
      <c r="F143" s="24"/>
      <c r="G143" s="24"/>
      <c r="H143" s="24" t="s">
        <v>89</v>
      </c>
      <c r="I143" s="25"/>
    </row>
    <row r="144" spans="1:9" ht="12.75">
      <c r="A144" s="19"/>
      <c r="B144" s="25"/>
      <c r="C144" s="25"/>
      <c r="D144" s="25"/>
      <c r="E144" s="25"/>
      <c r="F144" s="25"/>
      <c r="G144" s="25"/>
      <c r="H144" s="25"/>
      <c r="I144" s="25"/>
    </row>
    <row r="146" ht="12.75">
      <c r="A146" s="22" t="s">
        <v>93</v>
      </c>
    </row>
  </sheetData>
  <sheetProtection/>
  <mergeCells count="14">
    <mergeCell ref="A89:I89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3937007874015748" bottom="0.3937007874015748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iUser</cp:lastModifiedBy>
  <cp:lastPrinted>2021-07-01T03:34:12Z</cp:lastPrinted>
  <dcterms:created xsi:type="dcterms:W3CDTF">2010-09-10T01:16:58Z</dcterms:created>
  <dcterms:modified xsi:type="dcterms:W3CDTF">2021-07-13T04:05:45Z</dcterms:modified>
  <cp:category/>
  <cp:version/>
  <cp:contentType/>
  <cp:contentStatus/>
</cp:coreProperties>
</file>