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28800" windowHeight="1188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<sst xmlns="http://schemas.openxmlformats.org/spreadsheetml/2006/main" count="159" uniqueCount="158">
  <si>
    <t>Справка об исполнении бюджета города Лесосибирска</t>
  </si>
  <si>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</si>
  <si>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</si>
  <si>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</si>
  <si>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</si>
  <si>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</si>
  <si>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</si>
  <si>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</si>
  <si>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</si>
  <si>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- ЕНВД</t>
  </si>
  <si>
    <t>- единый сельскохозяйственный налог</t>
  </si>
  <si>
    <t>- налог на имущество физ. лиц</t>
  </si>
  <si>
    <t>ГОСУДАРСТВЕННАЯ ПОШЛИНА</t>
  </si>
  <si>
    <t>- госпошлина по делам, рассматриваемым в судах общей юрисдикции, мировыми судьями</t>
  </si>
  <si>
    <t>- госпошлина за право на размещение наружной рекламы</t>
  </si>
  <si>
    <t>ЗАДОЛЖЕННОСТЬ И ПЕРЕРАСЧЕТЫ ПО ОТМЕНЕННЫМ НАЛОГАМ И СБОРАМ: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</si>
  <si>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</si>
  <si>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</si>
  <si>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>ДОХОДЫ ОТ ИСПОЛЬЗОВАНИЯ ИМУЩЕСТВА, НАХОДЯЩЕГОСЯ В ГОСУД. И МУНИЦИП. СОБСТВЕННОСТИ:</t>
  </si>
  <si>
    <t>- доходы от перечисления части прибыли МУП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</si>
  <si>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</si>
  <si>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</si>
  <si>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- доходы от реализации  иного имущества, находящегося в собственности городских округов в части основных средств</t>
  </si>
  <si>
    <t>- доходы от продажи земельных участков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</si>
  <si>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</si>
  <si>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</si>
  <si>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</si>
  <si>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</si>
  <si>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</si>
  <si>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</si>
  <si>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</si>
  <si>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</si>
  <si>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</si>
  <si>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</si>
  <si>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</si>
  <si>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</si>
  <si>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</si>
  <si>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</si>
  <si>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</si>
  <si>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</si>
  <si>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</si>
  <si>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</si>
  <si>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</si>
  <si>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</si>
  <si>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</si>
  <si>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</si>
  <si>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</si>
  <si>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</si>
  <si>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</si>
  <si>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</si>
  <si>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</si>
  <si>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</si>
  <si>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</si>
  <si>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</si>
  <si>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</si>
  <si>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</si>
  <si>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</si>
  <si>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</si>
  <si>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</si>
  <si>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</si>
  <si>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</si>
  <si>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</si>
  <si>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</si>
  <si>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</si>
  <si>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</si>
  <si>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</si>
  <si>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</si>
  <si>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</si>
  <si>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</si>
  <si>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</si>
  <si>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</si>
  <si>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</si>
  <si>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</si>
  <si>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</si>
  <si>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% роста</t>
  </si>
  <si>
    <t>% исполнения плана года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</si>
  <si>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</si>
  <si>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</si>
  <si>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</si>
  <si>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</si>
  <si>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- прочие доходы от использования имущества и прав, находящихся в государственной и муниципальной собственности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</si>
  <si>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</si>
  <si>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</si>
  <si>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</si>
  <si>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с доходов, полученных физ. лицами в соответствии со ст. 228 НК РФ</t>
  </si>
  <si>
    <t>- арендная плата и поступления от продажи права на заключение договоров аренды за земли, расположенные в границах городских округов, до разграничения гос. собственности на землю (за исключением земель, предназначенных для целей жилищного строительства)</t>
  </si>
  <si>
    <t>ПРОЧИЕ ДОХОДЫ ОТ ОКАЗАНИЯ ПЛАТНЫХ УСЛУГ (РАБОТ)</t>
  </si>
  <si>
    <t>ПРОЧИЕ ДОХОДЫ ОТ КОМПЕНСАЦИИ ЗАТРАТ БЮДЖЕТОВ ГОРОДСКИХ ОКРУГОВ</t>
  </si>
  <si>
    <t>Дорожное хозяйство (дорожные фонды)</t>
  </si>
  <si>
    <t>Д.В. Игумнов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</si>
  <si>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</si>
  <si>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госпошлина за регистрацию транспортных средств</t>
  </si>
  <si>
    <t>- грант "Спид"</t>
  </si>
  <si>
    <t xml:space="preserve"> </t>
  </si>
  <si>
    <t>Обслуживание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</si>
  <si>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</si>
  <si>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</si>
  <si>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</si>
  <si>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</si>
  <si>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</si>
  <si>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Заместитель главы города - руководитель финансового управления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</si>
  <si>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частной практикой, адокатов, учредивших адвокатские кабинеты и других лиц, занимающихся частной практикой в соответствии со ст. 227.1 НК РФ</t>
  </si>
  <si>
    <t>ДОХОДЫ, ПОСТУПАЮЩИЕ В ПОРЯДКЕ ВОЗМЕЩЕНИЯ РАСХОДОВ, ПОНЕСЕННЫХ В СВЯЗИ С ЭКСПЛУАТАЦИЕЙ ИМУЩЕСТВА ГОРОДСКИХ ОКРУГОВ</t>
  </si>
  <si>
    <t>земельный налог с организаций</t>
  </si>
  <si>
    <t>земельный налог с физических лиц</t>
  </si>
  <si>
    <t>Земельный налог: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</si>
  <si>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</si>
  <si>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Дополнительное образование детей</t>
  </si>
  <si>
    <t>ПРОЧИЕ БЕЗВОЗМЕЗДНЫЕ ПОСТУПЛЕНИЯ ОТ НЕГОСУДАРСТВЕННЫХ ОРГАНИЗАЦИЙ</t>
  </si>
  <si>
    <t>доходы от сдачи в аренду имущества, составляющего казну городских округов (за исключением земельных участков)</t>
  </si>
  <si>
    <t>ПРОЧИЕ БЕЗВОЗМЕЗДНЫЕ ПОСТУПЛЕНИЯ В БЮДЖЕТЫ ГОРОДСКИХ ОКРУГОВ</t>
  </si>
  <si>
    <t>Другие вопросы в области охраны окружающей среды</t>
  </si>
  <si>
    <t>Охрана окружающей среды</t>
  </si>
  <si>
    <t>Охрана объектов растительного и животного мира и среды их обитания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</si>
  <si>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(1 16 01063)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</si>
  <si>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(1 16 01143)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</si>
  <si>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(1 16 01153)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</si>
  <si>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(1 16 01203)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</si>
  <si>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(1 16 02020)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</si>
  <si>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 (1 16 1010004)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</si>
  <si>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 (1 16 1012901)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</si>
  <si>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 1  января  2020  года (1 16 1012301)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</si>
  <si>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 (1 16 10031)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</si>
  <si>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(1 16 10032)</t>
  </si>
  <si>
    <t xml:space="preserve">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 (1 16 01053)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</si>
  <si>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  (1 16 1106401)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</si>
  <si>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   (1 16 1105001)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</si>
  <si>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(1 16 01113)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</si>
  <si>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(1 16 01173)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</si>
  <si>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(1 16 01080)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</si>
  <si>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(1 16 01070)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</si>
  <si>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(1 16 01190)</t>
  </si>
  <si>
    <t>Налог на доходы физических лиц части суммы налога, превышающей 650 000 рублей, относящейся к части налоговой базы, превышающей 5 000 000 рублей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</si>
  <si>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</si>
  <si>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</si>
  <si>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</si>
  <si>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в связи  с  применением патентной системы налогообложения</t>
  </si>
  <si>
    <t>НАЛОГ НА ИМУЩЕСТВО</t>
  </si>
  <si>
    <t xml:space="preserve"> иные межбюджетные трансферты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</si>
  <si>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</si>
  <si>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 (1 16 01163)</t>
  </si>
  <si>
    <t>Обеспечение проведения выборов и референдумов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</si>
  <si>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 судьями, комиссиями по делам несовершеннолетних и защите их прав (1 16 01103)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</si>
  <si>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(1 16 01133)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</si>
  <si>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 (1 16 07000)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</si>
  <si>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      (1 16 01180)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</si>
  <si>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</si>
  <si>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Водное хозяйство</t>
  </si>
  <si>
    <t>Лесное хозяйство</t>
  </si>
  <si>
    <t>доходы от продажи квартир, находящихся в собственности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</si>
  <si>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</si>
  <si>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на 01 февраля 2023 года</t>
  </si>
  <si>
    <t>План за 1 месяц 2023 г.</t>
  </si>
  <si>
    <t>Факт за аналогичный период 2022г.</t>
  </si>
  <si>
    <t>На 01.01.2023</t>
  </si>
  <si>
    <t>На  01.02.2023</t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</si>
  <si>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  </r>
    <r>
      <rPr>
        <i/>
        <sz val="10"/>
        <rFont val="Times New Roman"/>
        <family val="1"/>
      </rPr>
      <t>(размещение и эксплуатацию нестационарного торгового объекта)</t>
    </r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</si>
  <si>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  </r>
    <r>
      <rPr>
        <i/>
        <sz val="10"/>
        <rFont val="Times New Roman"/>
        <family val="1"/>
      </rPr>
      <t>(установка и эксплуатация рекламных конструкций)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</si>
</sst>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 applyProtection="1">
      <alignment horizontal="left" vertical="justify" wrapText="1"/>
      <protection locked="0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Alignment="1" applyProtection="1">
      <alignment horizontal="justify"/>
      <protection locked="0"/>
    </xf>
    <xf numFmtId="0" fontId="4" fillId="0" borderId="10" xfId="0" applyFont="1" applyFill="1" applyBorder="1" applyAlignment="1" applyProtection="1">
      <alignment vertical="justify" wrapText="1"/>
      <protection locked="0"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2" fillId="0" borderId="0" xfId="0" applyNumberFormat="1" applyFont="1" applyFill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164" fontId="4" fillId="0" borderId="10" xfId="0" applyNumberFormat="1" applyFont="1" applyFill="1" applyBorder="1" applyAlignment="1" applyProtection="1">
      <alignment horizontal="center" vertical="top" wrapText="1"/>
      <protection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0" xfId="0" applyNumberFormat="1" applyFont="1" applyFill="1" applyBorder="1" applyAlignment="1" applyProtection="1">
      <alignment horizontal="center" vertical="top" wrapText="1"/>
      <protection/>
    </xf>
    <xf numFmtId="164" fontId="4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10" xfId="0" applyNumberFormat="1" applyFont="1" applyFill="1" applyBorder="1" applyAlignment="1" applyProtection="1">
      <alignment vertical="top" wrapText="1"/>
      <protection locked="0"/>
    </xf>
    <xf numFmtId="164" fontId="3" fillId="0" borderId="10" xfId="0" applyNumberFormat="1" applyFont="1" applyFill="1" applyBorder="1" applyAlignment="1" applyProtection="1">
      <alignment vertical="top" wrapText="1"/>
      <protection locked="0"/>
    </xf>
    <xf numFmtId="164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0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applyProtection="1">
      <alignment horizontal="center"/>
      <protection locked="0"/>
    </xf>
    <xf numFmtId="165" fontId="6" fillId="0" borderId="0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 applyProtection="1">
      <alignment horizontal="center" vertical="top" wrapText="1"/>
      <protection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/>
      <protection locked="0"/>
    </xf>
    <xf numFmtId="165" fontId="6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 applyProtection="1">
      <alignment horizontal="justify"/>
      <protection locked="0"/>
    </xf>
    <xf numFmtId="165" fontId="6" fillId="0" borderId="0" xfId="0" applyNumberFormat="1" applyFont="1" applyFill="1" applyAlignment="1" applyProtection="1">
      <alignment/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center" vertical="top" wrapText="1"/>
      <protection/>
    </xf>
    <xf numFmtId="164" fontId="3" fillId="0" borderId="23" xfId="0" applyNumberFormat="1" applyFont="1" applyFill="1" applyBorder="1" applyAlignment="1" applyProtection="1">
      <alignment horizontal="center" vertical="top" wrapText="1"/>
      <protection/>
    </xf>
    <xf numFmtId="164" fontId="7" fillId="0" borderId="11" xfId="0" applyNumberFormat="1" applyFont="1" applyFill="1" applyBorder="1" applyAlignment="1">
      <alignment horizontal="center" vertical="top" wrapText="1"/>
    </xf>
    <xf numFmtId="164" fontId="7" fillId="0" borderId="23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164" fontId="4" fillId="0" borderId="11" xfId="0" applyNumberFormat="1" applyFont="1" applyFill="1" applyBorder="1" applyAlignment="1" applyProtection="1">
      <alignment horizontal="center" vertical="top" wrapText="1"/>
      <protection/>
    </xf>
    <xf numFmtId="164" fontId="4" fillId="0" borderId="23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PageLayoutView="0" workbookViewId="0" topLeftCell="A98">
      <selection activeCell="H132" sqref="H132"/>
    </sheetView>
  </sheetViews>
  <sheetFormatPr defaultColWidth="9.00390625" defaultRowHeight="12.75"/>
  <cols>
    <col min="1" max="1" width="44.875" style="21" customWidth="1"/>
    <col min="2" max="2" width="14.625" style="64" customWidth="1"/>
    <col min="3" max="3" width="13.125" style="64" customWidth="1"/>
    <col min="4" max="4" width="12.75390625" style="64" customWidth="1"/>
    <col min="5" max="5" width="12.75390625" style="22" customWidth="1"/>
    <col min="6" max="6" width="11.875" style="22" customWidth="1"/>
    <col min="7" max="7" width="12.375" style="64" customWidth="1"/>
    <col min="8" max="8" width="10.00390625" style="22" customWidth="1"/>
    <col min="9" max="9" width="12.625" style="64" customWidth="1"/>
    <col min="10" max="13" width="9.125" style="21" customWidth="1"/>
    <col min="14" max="14" width="12.125" style="21" customWidth="1"/>
    <col min="15" max="16384" width="9.125" style="21" customWidth="1"/>
  </cols>
  <sheetData>
    <row r="1" spans="1:9" ht="23.25" customHeight="1">
      <c r="A1" s="70" t="s">
        <v>0</v>
      </c>
      <c r="B1" s="70"/>
      <c r="C1" s="70"/>
      <c r="D1" s="70"/>
      <c r="E1" s="70"/>
      <c r="F1" s="70"/>
      <c r="G1" s="70"/>
      <c r="H1" s="70"/>
      <c r="I1" s="54"/>
    </row>
    <row r="2" spans="1:9" ht="19.5" customHeight="1">
      <c r="A2" s="71" t="s">
        <v>151</v>
      </c>
      <c r="B2" s="71"/>
      <c r="C2" s="71"/>
      <c r="D2" s="71"/>
      <c r="E2" s="71"/>
      <c r="F2" s="71"/>
      <c r="G2" s="71"/>
      <c r="H2" s="71"/>
      <c r="I2" s="55"/>
    </row>
    <row r="3" spans="1:9" ht="5.25" customHeight="1" hidden="1">
      <c r="A3" s="72" t="s">
        <v>1</v>
      </c>
      <c r="B3" s="72"/>
      <c r="C3" s="72"/>
      <c r="D3" s="72"/>
      <c r="E3" s="72"/>
      <c r="F3" s="72"/>
      <c r="G3" s="72"/>
      <c r="H3" s="72"/>
      <c r="I3" s="56"/>
    </row>
    <row r="4" spans="1:9" ht="70.5" customHeight="1" thickBot="1">
      <c r="A4" s="40" t="s">
        <v>2</v>
      </c>
      <c r="B4" s="57" t="s">
        <v>3</v>
      </c>
      <c r="C4" s="57" t="s">
        <v>152</v>
      </c>
      <c r="D4" s="57" t="s">
        <v>76</v>
      </c>
      <c r="E4" s="41" t="s">
        <v>75</v>
      </c>
      <c r="F4" s="41" t="s">
        <v>77</v>
      </c>
      <c r="G4" s="57" t="s">
        <v>153</v>
      </c>
      <c r="H4" s="42" t="s">
        <v>74</v>
      </c>
      <c r="I4" s="57" t="s">
        <v>79</v>
      </c>
    </row>
    <row r="5" spans="1:9" ht="18" customHeight="1" thickBot="1">
      <c r="A5" s="43">
        <v>1</v>
      </c>
      <c r="B5" s="58">
        <v>2</v>
      </c>
      <c r="C5" s="58">
        <v>3</v>
      </c>
      <c r="D5" s="58">
        <v>4</v>
      </c>
      <c r="E5" s="44">
        <v>5</v>
      </c>
      <c r="F5" s="44">
        <v>6</v>
      </c>
      <c r="G5" s="58">
        <v>7</v>
      </c>
      <c r="H5" s="45">
        <v>8</v>
      </c>
      <c r="I5" s="59">
        <v>9</v>
      </c>
    </row>
    <row r="6" spans="1:9" ht="24.75" customHeight="1">
      <c r="A6" s="73" t="s">
        <v>4</v>
      </c>
      <c r="B6" s="74"/>
      <c r="C6" s="74"/>
      <c r="D6" s="74"/>
      <c r="E6" s="74"/>
      <c r="F6" s="74"/>
      <c r="G6" s="74"/>
      <c r="H6" s="74"/>
      <c r="I6" s="75"/>
    </row>
    <row r="7" spans="1:9" ht="14.25">
      <c r="A7" s="5" t="s">
        <v>5</v>
      </c>
      <c r="B7" s="60">
        <f>B8+B9</f>
        <v>474060</v>
      </c>
      <c r="C7" s="60">
        <f>C8+C9</f>
        <v>7519.200000000001</v>
      </c>
      <c r="D7" s="60">
        <f>D8+D9</f>
        <v>15057.4</v>
      </c>
      <c r="E7" s="25">
        <f>$D:$D/$B:$B*100</f>
        <v>3.176264607855546</v>
      </c>
      <c r="F7" s="25">
        <f>$D:$D/$C:$C*100</f>
        <v>200.2526864560059</v>
      </c>
      <c r="G7" s="60">
        <f>G8+G9</f>
        <v>30632.799999999996</v>
      </c>
      <c r="H7" s="28">
        <f>$D:$D/$G:$G*100</f>
        <v>49.15450105768981</v>
      </c>
      <c r="I7" s="60">
        <f>I8+I9</f>
        <v>15057.4</v>
      </c>
    </row>
    <row r="8" spans="1:9" ht="25.5">
      <c r="A8" s="49" t="s">
        <v>6</v>
      </c>
      <c r="B8" s="52">
        <v>21077</v>
      </c>
      <c r="C8" s="52">
        <v>83.1</v>
      </c>
      <c r="D8" s="52">
        <v>1217.9</v>
      </c>
      <c r="E8" s="25">
        <f>$D:$D/$B:$B*100</f>
        <v>5.778336575413959</v>
      </c>
      <c r="F8" s="25">
        <f>$D:$D/$C:$C*100</f>
        <v>1465.5836341756922</v>
      </c>
      <c r="G8" s="52">
        <v>7023.1</v>
      </c>
      <c r="H8" s="28">
        <f>$D:$D/$G:$G*100</f>
        <v>17.341344990104083</v>
      </c>
      <c r="I8" s="52">
        <v>1217.9</v>
      </c>
    </row>
    <row r="9" spans="1:9" ht="12.75" customHeight="1">
      <c r="A9" s="82" t="s">
        <v>78</v>
      </c>
      <c r="B9" s="78">
        <f>B11+B12+B13+B14+B15</f>
        <v>452983</v>
      </c>
      <c r="C9" s="78">
        <f>C11+C12+C13+C14+C15</f>
        <v>7436.1</v>
      </c>
      <c r="D9" s="78">
        <f>D11+D12+D13+D14+D15</f>
        <v>13839.5</v>
      </c>
      <c r="E9" s="84">
        <f>$D:$D/$B:$B*100</f>
        <v>3.0551919166944455</v>
      </c>
      <c r="F9" s="80">
        <f>$D:$D/$C:$C*100</f>
        <v>186.11234383615064</v>
      </c>
      <c r="G9" s="78">
        <f>G11+G12+G13+G14+G15</f>
        <v>23609.699999999997</v>
      </c>
      <c r="H9" s="76">
        <f>$D:$D/$G:$G*100</f>
        <v>58.61785622011293</v>
      </c>
      <c r="I9" s="78">
        <f>I11+I12+I13+I14+I15</f>
        <v>13839.5</v>
      </c>
    </row>
    <row r="10" spans="1:9" ht="12.75" customHeight="1">
      <c r="A10" s="83"/>
      <c r="B10" s="79"/>
      <c r="C10" s="79"/>
      <c r="D10" s="79"/>
      <c r="E10" s="85"/>
      <c r="F10" s="81"/>
      <c r="G10" s="79"/>
      <c r="H10" s="77"/>
      <c r="I10" s="79"/>
    </row>
    <row r="11" spans="1:9" ht="51" customHeight="1">
      <c r="A11" s="1" t="s">
        <v>83</v>
      </c>
      <c r="B11" s="51">
        <v>431280</v>
      </c>
      <c r="C11" s="51">
        <v>7052.3</v>
      </c>
      <c r="D11" s="51">
        <v>14061.8</v>
      </c>
      <c r="E11" s="28">
        <f aca="true" t="shared" si="0" ref="E11:E24">$D:$D/$B:$B*100</f>
        <v>3.2604804303468744</v>
      </c>
      <c r="F11" s="28">
        <f aca="true" t="shared" si="1" ref="F11:F24">$D:$D/$C:$C*100</f>
        <v>199.39310579527245</v>
      </c>
      <c r="G11" s="51">
        <v>22388.3</v>
      </c>
      <c r="H11" s="28">
        <f aca="true" t="shared" si="2" ref="H11:H24">$D:$D/$G:$G*100</f>
        <v>62.80869918662872</v>
      </c>
      <c r="I11" s="51">
        <v>14061.8</v>
      </c>
    </row>
    <row r="12" spans="1:9" ht="89.25">
      <c r="A12" s="2" t="s">
        <v>101</v>
      </c>
      <c r="B12" s="51">
        <v>1373</v>
      </c>
      <c r="C12" s="51">
        <v>11.8</v>
      </c>
      <c r="D12" s="51">
        <v>-41.3</v>
      </c>
      <c r="E12" s="28">
        <f t="shared" si="0"/>
        <v>-3.008011653313911</v>
      </c>
      <c r="F12" s="28">
        <f t="shared" si="1"/>
        <v>-349.99999999999994</v>
      </c>
      <c r="G12" s="51">
        <v>34.1</v>
      </c>
      <c r="H12" s="28">
        <f t="shared" si="2"/>
        <v>-121.11436950146626</v>
      </c>
      <c r="I12" s="51">
        <v>-41.3</v>
      </c>
    </row>
    <row r="13" spans="1:9" ht="25.5">
      <c r="A13" s="3" t="s">
        <v>84</v>
      </c>
      <c r="B13" s="51">
        <v>4250</v>
      </c>
      <c r="C13" s="51">
        <v>21</v>
      </c>
      <c r="D13" s="51">
        <v>-449.9</v>
      </c>
      <c r="E13" s="28">
        <f t="shared" si="0"/>
        <v>-10.585882352941175</v>
      </c>
      <c r="F13" s="28">
        <f t="shared" si="1"/>
        <v>-2142.3809523809523</v>
      </c>
      <c r="G13" s="51">
        <v>70.8</v>
      </c>
      <c r="H13" s="28">
        <f t="shared" si="2"/>
        <v>-635.45197740113</v>
      </c>
      <c r="I13" s="51">
        <v>-449.9</v>
      </c>
    </row>
    <row r="14" spans="1:9" ht="65.25" customHeight="1">
      <c r="A14" s="6" t="s">
        <v>90</v>
      </c>
      <c r="B14" s="51">
        <v>15000</v>
      </c>
      <c r="C14" s="51">
        <v>330</v>
      </c>
      <c r="D14" s="51">
        <v>90.8</v>
      </c>
      <c r="E14" s="28">
        <f t="shared" si="0"/>
        <v>0.6053333333333333</v>
      </c>
      <c r="F14" s="28">
        <f t="shared" si="1"/>
        <v>27.515151515151516</v>
      </c>
      <c r="G14" s="51">
        <v>1003</v>
      </c>
      <c r="H14" s="28">
        <f t="shared" si="2"/>
        <v>9.05284147557328</v>
      </c>
      <c r="I14" s="51">
        <v>90.8</v>
      </c>
    </row>
    <row r="15" spans="1:9" ht="48.75" customHeight="1">
      <c r="A15" s="37" t="s">
        <v>132</v>
      </c>
      <c r="B15" s="51">
        <v>1080</v>
      </c>
      <c r="C15" s="51">
        <v>21</v>
      </c>
      <c r="D15" s="51">
        <v>178.1</v>
      </c>
      <c r="E15" s="28">
        <f t="shared" si="0"/>
        <v>16.49074074074074</v>
      </c>
      <c r="F15" s="28">
        <f t="shared" si="1"/>
        <v>848.0952380952381</v>
      </c>
      <c r="G15" s="51">
        <v>113.5</v>
      </c>
      <c r="H15" s="28">
        <f t="shared" si="2"/>
        <v>156.91629955947135</v>
      </c>
      <c r="I15" s="51">
        <v>178.1</v>
      </c>
    </row>
    <row r="16" spans="1:9" ht="39.75" customHeight="1">
      <c r="A16" s="20" t="s">
        <v>95</v>
      </c>
      <c r="B16" s="50">
        <f>B17+B18+B19+B20</f>
        <v>55972.2</v>
      </c>
      <c r="C16" s="50">
        <f>C17+C18+C19+C20</f>
        <v>0</v>
      </c>
      <c r="D16" s="50">
        <f>D17+D18+D19+D20</f>
        <v>2405.3</v>
      </c>
      <c r="E16" s="25">
        <f t="shared" si="0"/>
        <v>4.297311879826057</v>
      </c>
      <c r="F16" s="25">
        <v>0</v>
      </c>
      <c r="G16" s="50">
        <f>G17+G18+G19+G20</f>
        <v>4993.2</v>
      </c>
      <c r="H16" s="28">
        <f t="shared" si="2"/>
        <v>48.17151325803093</v>
      </c>
      <c r="I16" s="50">
        <f>I17+I18+I19+I20</f>
        <v>2405.3</v>
      </c>
    </row>
    <row r="17" spans="1:9" ht="37.5" customHeight="1">
      <c r="A17" s="8" t="s">
        <v>96</v>
      </c>
      <c r="B17" s="51">
        <v>26511.3</v>
      </c>
      <c r="C17" s="51">
        <v>0</v>
      </c>
      <c r="D17" s="51">
        <v>1045.5</v>
      </c>
      <c r="E17" s="28">
        <f t="shared" si="0"/>
        <v>3.943601407701622</v>
      </c>
      <c r="F17" s="28">
        <v>0</v>
      </c>
      <c r="G17" s="51">
        <v>2294.1</v>
      </c>
      <c r="H17" s="28">
        <f t="shared" si="2"/>
        <v>45.57342748790376</v>
      </c>
      <c r="I17" s="51">
        <v>1045.5</v>
      </c>
    </row>
    <row r="18" spans="1:9" ht="56.25" customHeight="1">
      <c r="A18" s="8" t="s">
        <v>97</v>
      </c>
      <c r="B18" s="51">
        <v>184.1</v>
      </c>
      <c r="C18" s="51">
        <v>0</v>
      </c>
      <c r="D18" s="51">
        <v>2.2</v>
      </c>
      <c r="E18" s="28">
        <f t="shared" si="0"/>
        <v>1.1950027159152636</v>
      </c>
      <c r="F18" s="28">
        <v>0</v>
      </c>
      <c r="G18" s="51">
        <v>13.5</v>
      </c>
      <c r="H18" s="28">
        <f t="shared" si="2"/>
        <v>16.296296296296298</v>
      </c>
      <c r="I18" s="51">
        <v>2.2</v>
      </c>
    </row>
    <row r="19" spans="1:9" ht="55.5" customHeight="1">
      <c r="A19" s="8" t="s">
        <v>98</v>
      </c>
      <c r="B19" s="51">
        <v>32773.3</v>
      </c>
      <c r="C19" s="51">
        <v>0</v>
      </c>
      <c r="D19" s="51">
        <v>1481.8</v>
      </c>
      <c r="E19" s="28">
        <f t="shared" si="0"/>
        <v>4.521363426935951</v>
      </c>
      <c r="F19" s="28">
        <v>0</v>
      </c>
      <c r="G19" s="51">
        <v>2838.4</v>
      </c>
      <c r="H19" s="28">
        <f t="shared" si="2"/>
        <v>52.20546786922209</v>
      </c>
      <c r="I19" s="51">
        <v>1481.8</v>
      </c>
    </row>
    <row r="20" spans="1:9" ht="54" customHeight="1">
      <c r="A20" s="8" t="s">
        <v>99</v>
      </c>
      <c r="B20" s="51">
        <v>-3496.5</v>
      </c>
      <c r="C20" s="51">
        <v>0</v>
      </c>
      <c r="D20" s="51">
        <v>-124.2</v>
      </c>
      <c r="E20" s="28">
        <f t="shared" si="0"/>
        <v>3.5521235521235526</v>
      </c>
      <c r="F20" s="28">
        <v>0</v>
      </c>
      <c r="G20" s="51">
        <v>-152.8</v>
      </c>
      <c r="H20" s="28">
        <f t="shared" si="2"/>
        <v>81.282722513089</v>
      </c>
      <c r="I20" s="51">
        <v>-124.2</v>
      </c>
    </row>
    <row r="21" spans="1:9" ht="14.25">
      <c r="A21" s="7" t="s">
        <v>8</v>
      </c>
      <c r="B21" s="50">
        <f>B22+B26+B27+B28</f>
        <v>122582.7</v>
      </c>
      <c r="C21" s="50">
        <f>C22+C26+C27+C28</f>
        <v>1797.1999999999998</v>
      </c>
      <c r="D21" s="50">
        <f>D22+D26+D27+D28</f>
        <v>2815.8</v>
      </c>
      <c r="E21" s="25">
        <f t="shared" si="0"/>
        <v>2.2970614939954825</v>
      </c>
      <c r="F21" s="25">
        <f t="shared" si="1"/>
        <v>156.67705319385715</v>
      </c>
      <c r="G21" s="50">
        <f>G22+G26+G27+G28</f>
        <v>5537</v>
      </c>
      <c r="H21" s="25">
        <f t="shared" si="2"/>
        <v>50.85425320570707</v>
      </c>
      <c r="I21" s="50">
        <f>I22+I26+I27+I28</f>
        <v>2815.8</v>
      </c>
    </row>
    <row r="22" spans="1:9" ht="27.75" customHeight="1">
      <c r="A22" s="38" t="s">
        <v>133</v>
      </c>
      <c r="B22" s="50">
        <f>SUM(B23:B24)</f>
        <v>100701.1</v>
      </c>
      <c r="C22" s="50">
        <f>SUM(C23:C24)</f>
        <v>1434.1</v>
      </c>
      <c r="D22" s="50">
        <f>SUM(D23:D25)</f>
        <v>3052.3</v>
      </c>
      <c r="E22" s="28">
        <f t="shared" si="0"/>
        <v>3.031049313264701</v>
      </c>
      <c r="F22" s="28">
        <f t="shared" si="1"/>
        <v>212.83731957325153</v>
      </c>
      <c r="G22" s="50">
        <f>SUM(G23:G25)</f>
        <v>4377.8</v>
      </c>
      <c r="H22" s="25">
        <f t="shared" si="2"/>
        <v>69.72223491251313</v>
      </c>
      <c r="I22" s="50">
        <f>SUM(I23:I25)</f>
        <v>3052.3</v>
      </c>
    </row>
    <row r="23" spans="1:9" ht="27.75" customHeight="1">
      <c r="A23" s="3" t="s">
        <v>134</v>
      </c>
      <c r="B23" s="51">
        <v>63714.5</v>
      </c>
      <c r="C23" s="51">
        <v>1164.1</v>
      </c>
      <c r="D23" s="51">
        <v>1071.5</v>
      </c>
      <c r="E23" s="28">
        <f t="shared" si="0"/>
        <v>1.6817208013874392</v>
      </c>
      <c r="F23" s="28">
        <f t="shared" si="1"/>
        <v>92.04535692809897</v>
      </c>
      <c r="G23" s="51">
        <v>3409.4</v>
      </c>
      <c r="H23" s="28">
        <f t="shared" si="2"/>
        <v>31.42781721123951</v>
      </c>
      <c r="I23" s="51">
        <v>1071.5</v>
      </c>
    </row>
    <row r="24" spans="1:9" ht="42.75" customHeight="1">
      <c r="A24" s="39" t="s">
        <v>135</v>
      </c>
      <c r="B24" s="51">
        <v>36986.6</v>
      </c>
      <c r="C24" s="51">
        <v>270</v>
      </c>
      <c r="D24" s="51">
        <v>1980.8</v>
      </c>
      <c r="E24" s="28">
        <f t="shared" si="0"/>
        <v>5.355453055971622</v>
      </c>
      <c r="F24" s="28">
        <f t="shared" si="1"/>
        <v>733.6296296296296</v>
      </c>
      <c r="G24" s="51">
        <v>968.4</v>
      </c>
      <c r="H24" s="28">
        <f t="shared" si="2"/>
        <v>204.54357703428335</v>
      </c>
      <c r="I24" s="51">
        <v>1980.8</v>
      </c>
    </row>
    <row r="25" spans="1:9" ht="42.75" customHeight="1">
      <c r="A25" s="39" t="s">
        <v>146</v>
      </c>
      <c r="B25" s="51">
        <v>0</v>
      </c>
      <c r="C25" s="51">
        <v>0</v>
      </c>
      <c r="D25" s="51">
        <v>0</v>
      </c>
      <c r="E25" s="28">
        <v>0</v>
      </c>
      <c r="F25" s="28">
        <v>0</v>
      </c>
      <c r="G25" s="51">
        <v>0</v>
      </c>
      <c r="H25" s="28">
        <v>0</v>
      </c>
      <c r="I25" s="51">
        <v>0</v>
      </c>
    </row>
    <row r="26" spans="1:9" ht="15">
      <c r="A26" s="3" t="s">
        <v>9</v>
      </c>
      <c r="B26" s="51">
        <v>86.7</v>
      </c>
      <c r="C26" s="51">
        <v>3.1</v>
      </c>
      <c r="D26" s="51">
        <v>-484.3</v>
      </c>
      <c r="E26" s="28">
        <f aca="true" t="shared" si="3" ref="E26:E35">$D:$D/$B:$B*100</f>
        <v>-558.5928489042676</v>
      </c>
      <c r="F26" s="28">
        <f aca="true" t="shared" si="4" ref="F26:F35">$D:$D/$C:$C*100</f>
        <v>-15622.58064516129</v>
      </c>
      <c r="G26" s="51">
        <v>59.1</v>
      </c>
      <c r="H26" s="28">
        <f aca="true" t="shared" si="5" ref="H26:H35">$D:$D/$G:$G*100</f>
        <v>-819.4585448392555</v>
      </c>
      <c r="I26" s="51">
        <v>-484.3</v>
      </c>
    </row>
    <row r="27" spans="1:9" ht="15">
      <c r="A27" s="3" t="s">
        <v>10</v>
      </c>
      <c r="B27" s="51">
        <v>194.9</v>
      </c>
      <c r="C27" s="51">
        <v>0</v>
      </c>
      <c r="D27" s="51">
        <v>0</v>
      </c>
      <c r="E27" s="28">
        <f t="shared" si="3"/>
        <v>0</v>
      </c>
      <c r="F27" s="28">
        <v>0</v>
      </c>
      <c r="G27" s="51">
        <v>0</v>
      </c>
      <c r="H27" s="28">
        <v>0</v>
      </c>
      <c r="I27" s="51">
        <v>0</v>
      </c>
    </row>
    <row r="28" spans="1:9" ht="25.5">
      <c r="A28" s="3" t="s">
        <v>136</v>
      </c>
      <c r="B28" s="51">
        <v>21600</v>
      </c>
      <c r="C28" s="51">
        <v>360</v>
      </c>
      <c r="D28" s="51">
        <v>247.8</v>
      </c>
      <c r="E28" s="28">
        <f t="shared" si="3"/>
        <v>1.1472222222222221</v>
      </c>
      <c r="F28" s="28">
        <f t="shared" si="4"/>
        <v>68.83333333333333</v>
      </c>
      <c r="G28" s="51">
        <v>1100.1</v>
      </c>
      <c r="H28" s="28">
        <f t="shared" si="5"/>
        <v>22.525224979547318</v>
      </c>
      <c r="I28" s="51">
        <v>247.8</v>
      </c>
    </row>
    <row r="29" spans="1:9" ht="14.25">
      <c r="A29" s="7" t="s">
        <v>137</v>
      </c>
      <c r="B29" s="52">
        <f>SUM(B30+B31)</f>
        <v>31447</v>
      </c>
      <c r="C29" s="52">
        <f>SUM(C30+C31)</f>
        <v>354</v>
      </c>
      <c r="D29" s="52">
        <f>SUM(D30+D31)</f>
        <v>515.6</v>
      </c>
      <c r="E29" s="25">
        <f t="shared" si="3"/>
        <v>1.6395840620726938</v>
      </c>
      <c r="F29" s="25">
        <f t="shared" si="4"/>
        <v>145.6497175141243</v>
      </c>
      <c r="G29" s="52">
        <f>SUM(G30+G31)</f>
        <v>1177.3000000000002</v>
      </c>
      <c r="H29" s="28">
        <f t="shared" si="5"/>
        <v>43.795124437271724</v>
      </c>
      <c r="I29" s="52">
        <f>SUM(I30+I31)</f>
        <v>515.6</v>
      </c>
    </row>
    <row r="30" spans="1:9" ht="15">
      <c r="A30" s="3" t="s">
        <v>11</v>
      </c>
      <c r="B30" s="51">
        <v>16870</v>
      </c>
      <c r="C30" s="51">
        <v>210</v>
      </c>
      <c r="D30" s="51">
        <v>869.3</v>
      </c>
      <c r="E30" s="28">
        <f t="shared" si="3"/>
        <v>5.152934202726733</v>
      </c>
      <c r="F30" s="28">
        <f t="shared" si="4"/>
        <v>413.95238095238096</v>
      </c>
      <c r="G30" s="51">
        <v>780.7</v>
      </c>
      <c r="H30" s="28">
        <f t="shared" si="5"/>
        <v>111.34878954784166</v>
      </c>
      <c r="I30" s="51">
        <v>869.3</v>
      </c>
    </row>
    <row r="31" spans="1:9" ht="14.25">
      <c r="A31" s="7" t="s">
        <v>105</v>
      </c>
      <c r="B31" s="52">
        <f aca="true" t="shared" si="6" ref="B31:G31">SUM(B32:B33)</f>
        <v>14577</v>
      </c>
      <c r="C31" s="52">
        <f>SUM(C32:C33)</f>
        <v>144</v>
      </c>
      <c r="D31" s="52">
        <f t="shared" si="6"/>
        <v>-353.69999999999993</v>
      </c>
      <c r="E31" s="25">
        <f t="shared" si="3"/>
        <v>-2.426425190368388</v>
      </c>
      <c r="F31" s="25">
        <f t="shared" si="4"/>
        <v>-245.62499999999994</v>
      </c>
      <c r="G31" s="52">
        <f t="shared" si="6"/>
        <v>396.6</v>
      </c>
      <c r="H31" s="25">
        <f t="shared" si="5"/>
        <v>-89.18305597579423</v>
      </c>
      <c r="I31" s="52">
        <f>SUM(I32:I33)</f>
        <v>-353.69999999999993</v>
      </c>
    </row>
    <row r="32" spans="1:9" ht="15">
      <c r="A32" s="3" t="s">
        <v>103</v>
      </c>
      <c r="B32" s="51">
        <v>9360</v>
      </c>
      <c r="C32" s="51">
        <v>105</v>
      </c>
      <c r="D32" s="51">
        <v>-824.8</v>
      </c>
      <c r="E32" s="28">
        <f t="shared" si="3"/>
        <v>-8.811965811965813</v>
      </c>
      <c r="F32" s="28">
        <f t="shared" si="4"/>
        <v>-785.5238095238095</v>
      </c>
      <c r="G32" s="51">
        <v>268.6</v>
      </c>
      <c r="H32" s="28">
        <f t="shared" si="5"/>
        <v>-307.0737155621742</v>
      </c>
      <c r="I32" s="51">
        <v>-824.8</v>
      </c>
    </row>
    <row r="33" spans="1:9" ht="15">
      <c r="A33" s="3" t="s">
        <v>104</v>
      </c>
      <c r="B33" s="51">
        <v>5217</v>
      </c>
      <c r="C33" s="51">
        <v>39</v>
      </c>
      <c r="D33" s="51">
        <v>471.1</v>
      </c>
      <c r="E33" s="28">
        <f t="shared" si="3"/>
        <v>9.030093923710945</v>
      </c>
      <c r="F33" s="28">
        <f t="shared" si="4"/>
        <v>1207.948717948718</v>
      </c>
      <c r="G33" s="51">
        <v>128</v>
      </c>
      <c r="H33" s="28">
        <f t="shared" si="5"/>
        <v>368.046875</v>
      </c>
      <c r="I33" s="51">
        <v>471.1</v>
      </c>
    </row>
    <row r="34" spans="1:9" ht="14.25">
      <c r="A34" s="5" t="s">
        <v>12</v>
      </c>
      <c r="B34" s="50">
        <f>SUM(B35,B37,B38)</f>
        <v>13434</v>
      </c>
      <c r="C34" s="50">
        <f>SUM(C35,C37,C38)</f>
        <v>210</v>
      </c>
      <c r="D34" s="50">
        <f>SUM(D35,D37,D38)</f>
        <v>1092</v>
      </c>
      <c r="E34" s="25">
        <f t="shared" si="3"/>
        <v>8.128628852166147</v>
      </c>
      <c r="F34" s="25">
        <f t="shared" si="4"/>
        <v>520</v>
      </c>
      <c r="G34" s="50">
        <f>SUM(G35,G37,G38)</f>
        <v>816</v>
      </c>
      <c r="H34" s="25">
        <f t="shared" si="5"/>
        <v>133.8235294117647</v>
      </c>
      <c r="I34" s="50">
        <f>SUM(I35,I37,I38)</f>
        <v>1092</v>
      </c>
    </row>
    <row r="35" spans="1:9" ht="24.75" customHeight="1">
      <c r="A35" s="3" t="s">
        <v>13</v>
      </c>
      <c r="B35" s="51">
        <v>13300</v>
      </c>
      <c r="C35" s="51">
        <v>210</v>
      </c>
      <c r="D35" s="51">
        <v>1084</v>
      </c>
      <c r="E35" s="28">
        <f t="shared" si="3"/>
        <v>8.150375939849624</v>
      </c>
      <c r="F35" s="28">
        <f t="shared" si="4"/>
        <v>516.1904761904763</v>
      </c>
      <c r="G35" s="51">
        <v>816</v>
      </c>
      <c r="H35" s="28">
        <f t="shared" si="5"/>
        <v>132.84313725490196</v>
      </c>
      <c r="I35" s="51">
        <v>1084</v>
      </c>
    </row>
    <row r="36" spans="1:9" ht="12.75" customHeight="1" hidden="1">
      <c r="A36" s="4" t="s">
        <v>91</v>
      </c>
      <c r="B36" s="51"/>
      <c r="C36" s="51"/>
      <c r="D36" s="51"/>
      <c r="E36" s="28"/>
      <c r="F36" s="28"/>
      <c r="G36" s="51"/>
      <c r="H36" s="28"/>
      <c r="I36" s="51"/>
    </row>
    <row r="37" spans="1:9" ht="27" customHeight="1">
      <c r="A37" s="3" t="s">
        <v>14</v>
      </c>
      <c r="B37" s="51">
        <v>110</v>
      </c>
      <c r="C37" s="51">
        <v>0</v>
      </c>
      <c r="D37" s="51">
        <v>0</v>
      </c>
      <c r="E37" s="28">
        <f>$D:$D/$B:$B*100</f>
        <v>0</v>
      </c>
      <c r="F37" s="28">
        <v>0</v>
      </c>
      <c r="G37" s="51">
        <v>0</v>
      </c>
      <c r="H37" s="28">
        <v>0</v>
      </c>
      <c r="I37" s="51">
        <v>0</v>
      </c>
    </row>
    <row r="38" spans="1:9" ht="72" customHeight="1">
      <c r="A38" s="3" t="s">
        <v>139</v>
      </c>
      <c r="B38" s="51">
        <v>24</v>
      </c>
      <c r="C38" s="51">
        <v>0</v>
      </c>
      <c r="D38" s="51">
        <v>8</v>
      </c>
      <c r="E38" s="28">
        <f>$D:$D/$B:$B*100</f>
        <v>33.33333333333333</v>
      </c>
      <c r="F38" s="28">
        <v>0</v>
      </c>
      <c r="G38" s="51">
        <v>0</v>
      </c>
      <c r="H38" s="28">
        <v>0</v>
      </c>
      <c r="I38" s="51">
        <v>8</v>
      </c>
    </row>
    <row r="39" spans="1:9" ht="25.5">
      <c r="A39" s="7" t="s">
        <v>15</v>
      </c>
      <c r="B39" s="50">
        <f>$40:$40+$41:$41</f>
        <v>0</v>
      </c>
      <c r="C39" s="50">
        <f>$40:$40+$41:$41</f>
        <v>0</v>
      </c>
      <c r="D39" s="50">
        <f>$40:$40+$41:$41</f>
        <v>0</v>
      </c>
      <c r="E39" s="25">
        <v>0</v>
      </c>
      <c r="F39" s="25">
        <v>0</v>
      </c>
      <c r="G39" s="50">
        <f>$40:$40+$41:$41</f>
        <v>0</v>
      </c>
      <c r="H39" s="25">
        <v>0</v>
      </c>
      <c r="I39" s="50">
        <f>$40:$40+$41:$41</f>
        <v>0</v>
      </c>
    </row>
    <row r="40" spans="1:9" ht="25.5">
      <c r="A40" s="3" t="s">
        <v>16</v>
      </c>
      <c r="B40" s="51">
        <v>0</v>
      </c>
      <c r="C40" s="51">
        <v>0</v>
      </c>
      <c r="D40" s="51">
        <v>0</v>
      </c>
      <c r="E40" s="28">
        <v>0</v>
      </c>
      <c r="F40" s="28">
        <v>0</v>
      </c>
      <c r="G40" s="51">
        <v>0</v>
      </c>
      <c r="H40" s="28">
        <v>0</v>
      </c>
      <c r="I40" s="51">
        <v>0</v>
      </c>
    </row>
    <row r="41" spans="1:9" ht="25.5">
      <c r="A41" s="3" t="s">
        <v>17</v>
      </c>
      <c r="B41" s="51">
        <v>0</v>
      </c>
      <c r="C41" s="51">
        <v>0</v>
      </c>
      <c r="D41" s="51">
        <v>0</v>
      </c>
      <c r="E41" s="28">
        <v>0</v>
      </c>
      <c r="F41" s="28">
        <v>0</v>
      </c>
      <c r="G41" s="51">
        <v>0</v>
      </c>
      <c r="H41" s="28">
        <v>0</v>
      </c>
      <c r="I41" s="51">
        <v>0</v>
      </c>
    </row>
    <row r="42" spans="1:9" ht="38.25">
      <c r="A42" s="7" t="s">
        <v>18</v>
      </c>
      <c r="B42" s="50">
        <f>SUM(B43:B49)</f>
        <v>88141.6</v>
      </c>
      <c r="C42" s="50">
        <f>SUM(C43:C49)</f>
        <v>7272</v>
      </c>
      <c r="D42" s="50">
        <f>SUM(D43:D49)</f>
        <v>14902.199999999999</v>
      </c>
      <c r="E42" s="25">
        <f>$D:$D/$B:$B*100</f>
        <v>16.90711309983027</v>
      </c>
      <c r="F42" s="25">
        <f>$D:$D/$C:$C*100</f>
        <v>204.92574257425738</v>
      </c>
      <c r="G42" s="50">
        <f>SUM(G43:G49)</f>
        <v>10167.1</v>
      </c>
      <c r="H42" s="28">
        <f>$D:$D/$G:$G*100</f>
        <v>146.57276902951676</v>
      </c>
      <c r="I42" s="50">
        <f>SUM(I43:I49)</f>
        <v>14902.199999999999</v>
      </c>
    </row>
    <row r="43" spans="1:9" ht="76.5">
      <c r="A43" s="4" t="s">
        <v>85</v>
      </c>
      <c r="B43" s="51">
        <v>57700</v>
      </c>
      <c r="C43" s="51">
        <v>4800</v>
      </c>
      <c r="D43" s="51">
        <v>12588.4</v>
      </c>
      <c r="E43" s="28">
        <f>$D:$D/$B:$B*100</f>
        <v>21.816984402079722</v>
      </c>
      <c r="F43" s="28">
        <f>$D:$D/$C:$C*100</f>
        <v>262.2583333333333</v>
      </c>
      <c r="G43" s="51">
        <v>7742.9</v>
      </c>
      <c r="H43" s="28">
        <f>$D:$D/$G:$G*100</f>
        <v>162.5799119193067</v>
      </c>
      <c r="I43" s="51">
        <v>12588.4</v>
      </c>
    </row>
    <row r="44" spans="1:9" ht="38.25">
      <c r="A44" s="3" t="s">
        <v>109</v>
      </c>
      <c r="B44" s="51">
        <v>20380</v>
      </c>
      <c r="C44" s="51">
        <v>1650</v>
      </c>
      <c r="D44" s="51">
        <v>999.8</v>
      </c>
      <c r="E44" s="28">
        <f>$D:$D/$B:$B*100</f>
        <v>4.905789990186457</v>
      </c>
      <c r="F44" s="28">
        <f>$D:$D/$C:$C*100</f>
        <v>60.59393939393939</v>
      </c>
      <c r="G44" s="51">
        <v>1718.6</v>
      </c>
      <c r="H44" s="28">
        <f>$D:$D/$G:$G*100</f>
        <v>58.17525893168859</v>
      </c>
      <c r="I44" s="51">
        <v>999.8</v>
      </c>
    </row>
    <row r="45" spans="1:9" ht="89.25">
      <c r="A45" s="3" t="s">
        <v>150</v>
      </c>
      <c r="B45" s="51">
        <v>0</v>
      </c>
      <c r="C45" s="51">
        <v>0</v>
      </c>
      <c r="D45" s="51">
        <v>0</v>
      </c>
      <c r="E45" s="28">
        <v>0</v>
      </c>
      <c r="F45" s="28">
        <v>0</v>
      </c>
      <c r="G45" s="51">
        <v>0</v>
      </c>
      <c r="H45" s="28">
        <v>0</v>
      </c>
      <c r="I45" s="51">
        <v>0</v>
      </c>
    </row>
    <row r="46" spans="1:9" ht="19.5" customHeight="1">
      <c r="A46" s="3" t="s">
        <v>19</v>
      </c>
      <c r="B46" s="51">
        <v>11.6</v>
      </c>
      <c r="C46" s="51">
        <v>0</v>
      </c>
      <c r="D46" s="51">
        <v>0</v>
      </c>
      <c r="E46" s="28">
        <f>$D:$D/$B:$B*100</f>
        <v>0</v>
      </c>
      <c r="F46" s="28">
        <v>0</v>
      </c>
      <c r="G46" s="51">
        <v>0</v>
      </c>
      <c r="H46" s="28">
        <v>0</v>
      </c>
      <c r="I46" s="51">
        <v>0</v>
      </c>
    </row>
    <row r="47" spans="1:9" ht="46.5" customHeight="1">
      <c r="A47" s="4" t="s">
        <v>80</v>
      </c>
      <c r="B47" s="51">
        <v>8550</v>
      </c>
      <c r="C47" s="51">
        <v>712</v>
      </c>
      <c r="D47" s="51">
        <v>797.4</v>
      </c>
      <c r="E47" s="28">
        <f>$D:$D/$B:$B*100</f>
        <v>9.326315789473684</v>
      </c>
      <c r="F47" s="28">
        <f>$D:$D/$C:$C*100</f>
        <v>111.99438202247191</v>
      </c>
      <c r="G47" s="51">
        <v>705.6</v>
      </c>
      <c r="H47" s="28">
        <f>$D:$D/$G:$G*100</f>
        <v>113.01020408163265</v>
      </c>
      <c r="I47" s="51">
        <v>797.4</v>
      </c>
    </row>
    <row r="48" spans="1:9" ht="119.25" customHeight="1">
      <c r="A48" s="4" t="s">
        <v>156</v>
      </c>
      <c r="B48" s="51">
        <v>180</v>
      </c>
      <c r="C48" s="51">
        <v>0</v>
      </c>
      <c r="D48" s="51">
        <v>188.6</v>
      </c>
      <c r="E48" s="28">
        <f>$D:$D/$B:$B*100</f>
        <v>104.77777777777777</v>
      </c>
      <c r="F48" s="28">
        <v>0</v>
      </c>
      <c r="G48" s="51">
        <v>0</v>
      </c>
      <c r="H48" s="28">
        <v>0</v>
      </c>
      <c r="I48" s="51">
        <v>188.6</v>
      </c>
    </row>
    <row r="49" spans="1:9" ht="120.75" customHeight="1">
      <c r="A49" s="3" t="s">
        <v>157</v>
      </c>
      <c r="B49" s="51">
        <v>1320</v>
      </c>
      <c r="C49" s="51">
        <v>110</v>
      </c>
      <c r="D49" s="51">
        <v>328</v>
      </c>
      <c r="E49" s="28">
        <f>$D:$D/$B:$B*100</f>
        <v>24.848484848484848</v>
      </c>
      <c r="F49" s="28">
        <f>$D:$D/$C:$C*100</f>
        <v>298.1818181818182</v>
      </c>
      <c r="G49" s="51">
        <v>0</v>
      </c>
      <c r="H49" s="28">
        <v>0</v>
      </c>
      <c r="I49" s="51">
        <v>328</v>
      </c>
    </row>
    <row r="50" spans="1:9" ht="25.5">
      <c r="A50" s="49" t="s">
        <v>20</v>
      </c>
      <c r="B50" s="52">
        <v>16640</v>
      </c>
      <c r="C50" s="52">
        <v>220</v>
      </c>
      <c r="D50" s="52">
        <v>103.4</v>
      </c>
      <c r="E50" s="25">
        <f>$D:$D/$B:$B*100</f>
        <v>0.6213942307692308</v>
      </c>
      <c r="F50" s="25">
        <f>$D:$D/$C:$C*100</f>
        <v>47</v>
      </c>
      <c r="G50" s="52">
        <v>212.7</v>
      </c>
      <c r="H50" s="25">
        <f>$D:$D/$G:$G*100</f>
        <v>48.613070051716036</v>
      </c>
      <c r="I50" s="52">
        <v>103.4</v>
      </c>
    </row>
    <row r="51" spans="1:9" ht="25.5">
      <c r="A51" s="46" t="s">
        <v>86</v>
      </c>
      <c r="B51" s="52">
        <v>0</v>
      </c>
      <c r="C51" s="52">
        <v>0</v>
      </c>
      <c r="D51" s="52">
        <v>0</v>
      </c>
      <c r="E51" s="25">
        <v>0</v>
      </c>
      <c r="F51" s="25">
        <v>0</v>
      </c>
      <c r="G51" s="52">
        <v>0</v>
      </c>
      <c r="H51" s="25">
        <v>0</v>
      </c>
      <c r="I51" s="52">
        <v>0</v>
      </c>
    </row>
    <row r="52" spans="1:9" ht="51">
      <c r="A52" s="46" t="s">
        <v>102</v>
      </c>
      <c r="B52" s="52">
        <v>454.2</v>
      </c>
      <c r="C52" s="52">
        <v>37.8</v>
      </c>
      <c r="D52" s="52">
        <v>6.8</v>
      </c>
      <c r="E52" s="25">
        <f aca="true" t="shared" si="7" ref="E52:E62">$D:$D/$B:$B*100</f>
        <v>1.4971378247468077</v>
      </c>
      <c r="F52" s="25">
        <f aca="true" t="shared" si="8" ref="F52:F61">$D:$D/$C:$C*100</f>
        <v>17.98941798941799</v>
      </c>
      <c r="G52" s="52">
        <v>4.8</v>
      </c>
      <c r="H52" s="25">
        <f>$D:$D/$G:$G*100</f>
        <v>141.66666666666669</v>
      </c>
      <c r="I52" s="52">
        <v>6.8</v>
      </c>
    </row>
    <row r="53" spans="1:9" ht="25.5">
      <c r="A53" s="46" t="s">
        <v>87</v>
      </c>
      <c r="B53" s="52">
        <v>60</v>
      </c>
      <c r="C53" s="52">
        <v>5</v>
      </c>
      <c r="D53" s="52">
        <v>27.9</v>
      </c>
      <c r="E53" s="25">
        <f t="shared" si="7"/>
        <v>46.5</v>
      </c>
      <c r="F53" s="25">
        <f t="shared" si="8"/>
        <v>558</v>
      </c>
      <c r="G53" s="52">
        <v>139.6</v>
      </c>
      <c r="H53" s="25">
        <f>$D:$D/$G:$G*100</f>
        <v>19.98567335243553</v>
      </c>
      <c r="I53" s="52">
        <v>27.9</v>
      </c>
    </row>
    <row r="54" spans="1:9" ht="25.5">
      <c r="A54" s="7" t="s">
        <v>21</v>
      </c>
      <c r="B54" s="50">
        <f>$55:$55+$56:$56+$57:$57</f>
        <v>10510</v>
      </c>
      <c r="C54" s="50">
        <f>$55:$55+$56:$56+$57:$57</f>
        <v>865</v>
      </c>
      <c r="D54" s="50">
        <f>$55:$55+$56:$56+$57:$57</f>
        <v>1022</v>
      </c>
      <c r="E54" s="25">
        <f t="shared" si="7"/>
        <v>9.72407231208373</v>
      </c>
      <c r="F54" s="25">
        <f t="shared" si="8"/>
        <v>118.15028901734104</v>
      </c>
      <c r="G54" s="50">
        <f>$55:$55+$56:$56+$57:$57</f>
        <v>1207.9</v>
      </c>
      <c r="H54" s="25">
        <f>$D:$D/$G:$G*100</f>
        <v>84.60965311697987</v>
      </c>
      <c r="I54" s="50">
        <f>$55:$55+$56:$56+$57:$57</f>
        <v>1022</v>
      </c>
    </row>
    <row r="55" spans="1:9" ht="30" customHeight="1">
      <c r="A55" s="3" t="s">
        <v>149</v>
      </c>
      <c r="B55" s="53">
        <v>0</v>
      </c>
      <c r="C55" s="53">
        <v>0</v>
      </c>
      <c r="D55" s="53">
        <v>0</v>
      </c>
      <c r="E55" s="28">
        <v>0</v>
      </c>
      <c r="F55" s="28">
        <v>0</v>
      </c>
      <c r="G55" s="53">
        <v>0</v>
      </c>
      <c r="H55" s="28">
        <v>0</v>
      </c>
      <c r="I55" s="53">
        <v>0</v>
      </c>
    </row>
    <row r="56" spans="1:9" ht="38.25">
      <c r="A56" s="3" t="s">
        <v>22</v>
      </c>
      <c r="B56" s="51">
        <v>7910</v>
      </c>
      <c r="C56" s="51">
        <v>650</v>
      </c>
      <c r="D56" s="51">
        <v>956.4</v>
      </c>
      <c r="E56" s="28">
        <f t="shared" si="7"/>
        <v>12.091024020227561</v>
      </c>
      <c r="F56" s="28">
        <f t="shared" si="8"/>
        <v>147.13846153846154</v>
      </c>
      <c r="G56" s="51">
        <v>1053.5</v>
      </c>
      <c r="H56" s="28">
        <f aca="true" t="shared" si="9" ref="H56:H61">$D:$D/$G:$G*100</f>
        <v>90.78310393925013</v>
      </c>
      <c r="I56" s="51">
        <v>956.4</v>
      </c>
    </row>
    <row r="57" spans="1:9" ht="14.25" customHeight="1">
      <c r="A57" s="3" t="s">
        <v>23</v>
      </c>
      <c r="B57" s="51">
        <v>2600</v>
      </c>
      <c r="C57" s="51">
        <v>215</v>
      </c>
      <c r="D57" s="51">
        <v>65.6</v>
      </c>
      <c r="E57" s="28">
        <f t="shared" si="7"/>
        <v>2.523076923076923</v>
      </c>
      <c r="F57" s="28">
        <f t="shared" si="8"/>
        <v>30.51162790697674</v>
      </c>
      <c r="G57" s="51">
        <v>154.4</v>
      </c>
      <c r="H57" s="28">
        <f t="shared" si="9"/>
        <v>42.48704663212435</v>
      </c>
      <c r="I57" s="51">
        <v>65.6</v>
      </c>
    </row>
    <row r="58" spans="1:9" ht="14.25">
      <c r="A58" s="49" t="s">
        <v>24</v>
      </c>
      <c r="B58" s="50">
        <f>SUM(B59:B81)</f>
        <v>2574.1000000000004</v>
      </c>
      <c r="C58" s="50">
        <f>SUM(C59:C81)</f>
        <v>31.3</v>
      </c>
      <c r="D58" s="50">
        <f>SUM(D59:D81)</f>
        <v>95.9</v>
      </c>
      <c r="E58" s="25">
        <f t="shared" si="7"/>
        <v>3.7255739870245907</v>
      </c>
      <c r="F58" s="25">
        <f t="shared" si="8"/>
        <v>306.3897763578275</v>
      </c>
      <c r="G58" s="50">
        <f>SUM(G59:G81)</f>
        <v>68.9</v>
      </c>
      <c r="H58" s="25">
        <f t="shared" si="9"/>
        <v>139.18722786647317</v>
      </c>
      <c r="I58" s="50">
        <f>SUM(I59:I81)</f>
        <v>95.9</v>
      </c>
    </row>
    <row r="59" spans="1:9" ht="63.75">
      <c r="A59" s="3" t="s">
        <v>124</v>
      </c>
      <c r="B59" s="53">
        <v>34.8</v>
      </c>
      <c r="C59" s="53">
        <v>0.8</v>
      </c>
      <c r="D59" s="53">
        <v>2.1</v>
      </c>
      <c r="E59" s="28">
        <f t="shared" si="7"/>
        <v>6.03448275862069</v>
      </c>
      <c r="F59" s="28">
        <f t="shared" si="8"/>
        <v>262.5</v>
      </c>
      <c r="G59" s="53">
        <v>0.4</v>
      </c>
      <c r="H59" s="28">
        <f t="shared" si="9"/>
        <v>525</v>
      </c>
      <c r="I59" s="53">
        <v>2.1</v>
      </c>
    </row>
    <row r="60" spans="1:9" ht="107.25" customHeight="1">
      <c r="A60" s="3" t="s">
        <v>114</v>
      </c>
      <c r="B60" s="51">
        <v>265</v>
      </c>
      <c r="C60" s="51">
        <v>5</v>
      </c>
      <c r="D60" s="51">
        <v>9.4</v>
      </c>
      <c r="E60" s="28">
        <f t="shared" si="7"/>
        <v>3.547169811320755</v>
      </c>
      <c r="F60" s="28">
        <f t="shared" si="8"/>
        <v>188</v>
      </c>
      <c r="G60" s="51">
        <v>6.3</v>
      </c>
      <c r="H60" s="28">
        <f t="shared" si="9"/>
        <v>149.20634920634922</v>
      </c>
      <c r="I60" s="51">
        <v>9.4</v>
      </c>
    </row>
    <row r="61" spans="1:9" ht="87" customHeight="1">
      <c r="A61" s="3" t="s">
        <v>130</v>
      </c>
      <c r="B61" s="51">
        <v>7</v>
      </c>
      <c r="C61" s="51">
        <v>0.5</v>
      </c>
      <c r="D61" s="51">
        <v>1.6</v>
      </c>
      <c r="E61" s="28">
        <f t="shared" si="7"/>
        <v>22.857142857142858</v>
      </c>
      <c r="F61" s="28">
        <f t="shared" si="8"/>
        <v>320</v>
      </c>
      <c r="G61" s="51">
        <v>4.8</v>
      </c>
      <c r="H61" s="28">
        <f t="shared" si="9"/>
        <v>33.333333333333336</v>
      </c>
      <c r="I61" s="51">
        <v>1.6</v>
      </c>
    </row>
    <row r="62" spans="1:9" ht="94.5" customHeight="1">
      <c r="A62" s="3" t="s">
        <v>129</v>
      </c>
      <c r="B62" s="51">
        <v>650</v>
      </c>
      <c r="C62" s="51">
        <v>0</v>
      </c>
      <c r="D62" s="51">
        <v>0</v>
      </c>
      <c r="E62" s="28">
        <f t="shared" si="7"/>
        <v>0</v>
      </c>
      <c r="F62" s="28">
        <v>0</v>
      </c>
      <c r="G62" s="51">
        <v>0</v>
      </c>
      <c r="H62" s="28">
        <v>0</v>
      </c>
      <c r="I62" s="51">
        <v>0</v>
      </c>
    </row>
    <row r="63" spans="1:9" ht="94.5" customHeight="1">
      <c r="A63" s="4" t="s">
        <v>142</v>
      </c>
      <c r="B63" s="51">
        <v>0</v>
      </c>
      <c r="C63" s="51">
        <v>0</v>
      </c>
      <c r="D63" s="51">
        <v>0</v>
      </c>
      <c r="E63" s="28">
        <v>0</v>
      </c>
      <c r="F63" s="28">
        <v>0</v>
      </c>
      <c r="G63" s="51">
        <v>0</v>
      </c>
      <c r="H63" s="28">
        <v>0</v>
      </c>
      <c r="I63" s="51">
        <v>0</v>
      </c>
    </row>
    <row r="64" spans="1:9" ht="85.5" customHeight="1">
      <c r="A64" s="4" t="s">
        <v>127</v>
      </c>
      <c r="B64" s="51">
        <v>0</v>
      </c>
      <c r="C64" s="51">
        <v>0</v>
      </c>
      <c r="D64" s="51">
        <v>0</v>
      </c>
      <c r="E64" s="28">
        <v>0</v>
      </c>
      <c r="F64" s="28">
        <v>0</v>
      </c>
      <c r="G64" s="51">
        <v>0</v>
      </c>
      <c r="H64" s="28">
        <v>0</v>
      </c>
      <c r="I64" s="51">
        <v>0</v>
      </c>
    </row>
    <row r="65" spans="1:9" ht="84.75" customHeight="1">
      <c r="A65" s="4" t="s">
        <v>143</v>
      </c>
      <c r="B65" s="51">
        <v>0</v>
      </c>
      <c r="C65" s="51">
        <v>0</v>
      </c>
      <c r="D65" s="51">
        <v>0</v>
      </c>
      <c r="E65" s="28">
        <v>0</v>
      </c>
      <c r="F65" s="28">
        <v>0</v>
      </c>
      <c r="G65" s="51">
        <v>0</v>
      </c>
      <c r="H65" s="28">
        <v>0</v>
      </c>
      <c r="I65" s="51">
        <v>0</v>
      </c>
    </row>
    <row r="66" spans="1:9" ht="106.5" customHeight="1">
      <c r="A66" s="4" t="s">
        <v>115</v>
      </c>
      <c r="B66" s="51">
        <v>240</v>
      </c>
      <c r="C66" s="51">
        <v>0</v>
      </c>
      <c r="D66" s="51">
        <v>0</v>
      </c>
      <c r="E66" s="28">
        <f>$D:$D/$B:$B*100</f>
        <v>0</v>
      </c>
      <c r="F66" s="28">
        <v>0</v>
      </c>
      <c r="G66" s="51">
        <v>0</v>
      </c>
      <c r="H66" s="28">
        <v>0</v>
      </c>
      <c r="I66" s="51">
        <v>0</v>
      </c>
    </row>
    <row r="67" spans="1:9" ht="118.5" customHeight="1">
      <c r="A67" s="3" t="s">
        <v>116</v>
      </c>
      <c r="B67" s="51">
        <v>10</v>
      </c>
      <c r="C67" s="51">
        <v>0</v>
      </c>
      <c r="D67" s="51">
        <v>0.1</v>
      </c>
      <c r="E67" s="28">
        <f>$D:$D/$B:$B*100</f>
        <v>1</v>
      </c>
      <c r="F67" s="28">
        <v>0</v>
      </c>
      <c r="G67" s="51">
        <v>0</v>
      </c>
      <c r="H67" s="28">
        <v>0</v>
      </c>
      <c r="I67" s="51">
        <v>0.1</v>
      </c>
    </row>
    <row r="68" spans="1:9" ht="96" customHeight="1">
      <c r="A68" s="3" t="s">
        <v>140</v>
      </c>
      <c r="B68" s="51">
        <v>0</v>
      </c>
      <c r="C68" s="51">
        <v>0</v>
      </c>
      <c r="D68" s="51">
        <v>0</v>
      </c>
      <c r="E68" s="28">
        <v>0</v>
      </c>
      <c r="F68" s="28">
        <v>0</v>
      </c>
      <c r="G68" s="51">
        <v>0</v>
      </c>
      <c r="H68" s="28">
        <v>0</v>
      </c>
      <c r="I68" s="51">
        <v>0</v>
      </c>
    </row>
    <row r="69" spans="1:9" ht="97.5" customHeight="1">
      <c r="A69" s="3" t="s">
        <v>128</v>
      </c>
      <c r="B69" s="51">
        <v>0</v>
      </c>
      <c r="C69" s="51">
        <v>0</v>
      </c>
      <c r="D69" s="51">
        <v>0</v>
      </c>
      <c r="E69" s="28">
        <v>0</v>
      </c>
      <c r="F69" s="28">
        <v>0</v>
      </c>
      <c r="G69" s="51">
        <v>0</v>
      </c>
      <c r="H69" s="28">
        <v>0</v>
      </c>
      <c r="I69" s="51">
        <v>0</v>
      </c>
    </row>
    <row r="70" spans="1:9" ht="114.75" customHeight="1">
      <c r="A70" s="3" t="s">
        <v>145</v>
      </c>
      <c r="B70" s="51">
        <v>0</v>
      </c>
      <c r="C70" s="51">
        <v>0</v>
      </c>
      <c r="D70" s="51">
        <v>0</v>
      </c>
      <c r="E70" s="28">
        <v>0</v>
      </c>
      <c r="F70" s="28">
        <v>0</v>
      </c>
      <c r="G70" s="51">
        <v>0</v>
      </c>
      <c r="H70" s="28">
        <v>0</v>
      </c>
      <c r="I70" s="51">
        <v>0</v>
      </c>
    </row>
    <row r="71" spans="1:9" ht="90" customHeight="1">
      <c r="A71" s="3" t="s">
        <v>131</v>
      </c>
      <c r="B71" s="51">
        <v>208</v>
      </c>
      <c r="C71" s="51">
        <v>10</v>
      </c>
      <c r="D71" s="51">
        <v>3.4</v>
      </c>
      <c r="E71" s="28">
        <f aca="true" t="shared" si="10" ref="E71:E78">$D:$D/$B:$B*100</f>
        <v>1.6346153846153848</v>
      </c>
      <c r="F71" s="28">
        <f>$D:$D/$C:$C*100</f>
        <v>34</v>
      </c>
      <c r="G71" s="51">
        <v>16.2</v>
      </c>
      <c r="H71" s="28">
        <f>$D:$D/$G:$G*100</f>
        <v>20.987654320987655</v>
      </c>
      <c r="I71" s="51">
        <v>3.4</v>
      </c>
    </row>
    <row r="72" spans="1:9" ht="91.5" customHeight="1">
      <c r="A72" s="3" t="s">
        <v>117</v>
      </c>
      <c r="B72" s="51">
        <v>320</v>
      </c>
      <c r="C72" s="51">
        <v>15</v>
      </c>
      <c r="D72" s="51">
        <v>70.9</v>
      </c>
      <c r="E72" s="28">
        <f t="shared" si="10"/>
        <v>22.156250000000004</v>
      </c>
      <c r="F72" s="28">
        <f>$D:$D/$C:$C*100</f>
        <v>472.66666666666674</v>
      </c>
      <c r="G72" s="51">
        <v>19.5</v>
      </c>
      <c r="H72" s="28">
        <f>$D:$D/$G:$G*100</f>
        <v>363.58974358974365</v>
      </c>
      <c r="I72" s="51">
        <v>70.9</v>
      </c>
    </row>
    <row r="73" spans="1:9" ht="61.5" customHeight="1">
      <c r="A73" s="3" t="s">
        <v>118</v>
      </c>
      <c r="B73" s="51">
        <v>100</v>
      </c>
      <c r="C73" s="51">
        <v>0</v>
      </c>
      <c r="D73" s="51">
        <v>3.5</v>
      </c>
      <c r="E73" s="28">
        <f t="shared" si="10"/>
        <v>3.5000000000000004</v>
      </c>
      <c r="F73" s="28">
        <v>0</v>
      </c>
      <c r="G73" s="51">
        <v>8.5</v>
      </c>
      <c r="H73" s="28">
        <f>$D:$D/$G:$G*100</f>
        <v>41.17647058823529</v>
      </c>
      <c r="I73" s="51">
        <v>3.5</v>
      </c>
    </row>
    <row r="74" spans="1:9" ht="85.5" customHeight="1">
      <c r="A74" s="3" t="s">
        <v>144</v>
      </c>
      <c r="B74" s="51">
        <v>700</v>
      </c>
      <c r="C74" s="51">
        <v>0</v>
      </c>
      <c r="D74" s="51">
        <v>0</v>
      </c>
      <c r="E74" s="28">
        <f t="shared" si="10"/>
        <v>0</v>
      </c>
      <c r="F74" s="28">
        <v>0</v>
      </c>
      <c r="G74" s="51">
        <v>0</v>
      </c>
      <c r="H74" s="28">
        <v>0</v>
      </c>
      <c r="I74" s="51">
        <v>0</v>
      </c>
    </row>
    <row r="75" spans="1:9" ht="59.25" customHeight="1">
      <c r="A75" s="3" t="s">
        <v>122</v>
      </c>
      <c r="B75" s="51">
        <v>0</v>
      </c>
      <c r="C75" s="51">
        <v>0</v>
      </c>
      <c r="D75" s="51">
        <v>0</v>
      </c>
      <c r="E75" s="28">
        <v>0</v>
      </c>
      <c r="F75" s="28">
        <v>0</v>
      </c>
      <c r="G75" s="51">
        <v>0</v>
      </c>
      <c r="H75" s="28">
        <v>0</v>
      </c>
      <c r="I75" s="51">
        <v>0</v>
      </c>
    </row>
    <row r="76" spans="1:9" ht="85.5" customHeight="1">
      <c r="A76" s="3" t="s">
        <v>123</v>
      </c>
      <c r="B76" s="51">
        <v>30</v>
      </c>
      <c r="C76" s="51">
        <v>0</v>
      </c>
      <c r="D76" s="51">
        <v>1</v>
      </c>
      <c r="E76" s="28">
        <f t="shared" si="10"/>
        <v>3.3333333333333335</v>
      </c>
      <c r="F76" s="28">
        <v>0</v>
      </c>
      <c r="G76" s="51">
        <v>0</v>
      </c>
      <c r="H76" s="28">
        <v>0</v>
      </c>
      <c r="I76" s="51">
        <v>1</v>
      </c>
    </row>
    <row r="77" spans="1:9" ht="62.25" customHeight="1">
      <c r="A77" s="3" t="s">
        <v>119</v>
      </c>
      <c r="B77" s="51">
        <v>5.3</v>
      </c>
      <c r="C77" s="51">
        <v>0</v>
      </c>
      <c r="D77" s="51">
        <v>0</v>
      </c>
      <c r="E77" s="28">
        <f t="shared" si="10"/>
        <v>0</v>
      </c>
      <c r="F77" s="28">
        <v>0</v>
      </c>
      <c r="G77" s="51">
        <v>0.1</v>
      </c>
      <c r="H77" s="28">
        <f>$D:$D/$G:$G*100</f>
        <v>0</v>
      </c>
      <c r="I77" s="51">
        <v>0</v>
      </c>
    </row>
    <row r="78" spans="1:9" ht="79.5" customHeight="1">
      <c r="A78" s="3" t="s">
        <v>121</v>
      </c>
      <c r="B78" s="51">
        <v>3</v>
      </c>
      <c r="C78" s="51">
        <v>0</v>
      </c>
      <c r="D78" s="51">
        <v>3.9</v>
      </c>
      <c r="E78" s="28">
        <f t="shared" si="10"/>
        <v>130</v>
      </c>
      <c r="F78" s="28">
        <v>0</v>
      </c>
      <c r="G78" s="51">
        <v>11.9</v>
      </c>
      <c r="H78" s="28">
        <f>$D:$D/$G:$G*100</f>
        <v>32.773109243697476</v>
      </c>
      <c r="I78" s="51">
        <v>3.9</v>
      </c>
    </row>
    <row r="79" spans="1:12" ht="80.25" customHeight="1">
      <c r="A79" s="3" t="s">
        <v>120</v>
      </c>
      <c r="B79" s="51">
        <v>1</v>
      </c>
      <c r="C79" s="51">
        <v>0</v>
      </c>
      <c r="D79" s="51">
        <v>0</v>
      </c>
      <c r="E79" s="28">
        <v>0</v>
      </c>
      <c r="F79" s="28">
        <v>0</v>
      </c>
      <c r="G79" s="51">
        <v>-0.8</v>
      </c>
      <c r="H79" s="28">
        <f>$D:$D/$G:$G*100</f>
        <v>0</v>
      </c>
      <c r="I79" s="51">
        <v>0</v>
      </c>
      <c r="L79" s="33"/>
    </row>
    <row r="80" spans="1:12" ht="109.5" customHeight="1">
      <c r="A80" s="3" t="s">
        <v>126</v>
      </c>
      <c r="B80" s="51">
        <v>0</v>
      </c>
      <c r="C80" s="51">
        <v>0</v>
      </c>
      <c r="D80" s="51">
        <v>0</v>
      </c>
      <c r="E80" s="28">
        <v>0</v>
      </c>
      <c r="F80" s="28">
        <v>0</v>
      </c>
      <c r="G80" s="51">
        <v>2</v>
      </c>
      <c r="H80" s="28">
        <f>$D:$D/$G:$G*100</f>
        <v>0</v>
      </c>
      <c r="I80" s="51">
        <v>0</v>
      </c>
      <c r="L80" s="33"/>
    </row>
    <row r="81" spans="1:12" ht="72.75" customHeight="1">
      <c r="A81" s="3" t="s">
        <v>125</v>
      </c>
      <c r="B81" s="51">
        <v>0</v>
      </c>
      <c r="C81" s="51">
        <v>0</v>
      </c>
      <c r="D81" s="51">
        <v>0</v>
      </c>
      <c r="E81" s="28">
        <v>0</v>
      </c>
      <c r="F81" s="28">
        <v>0</v>
      </c>
      <c r="G81" s="51">
        <v>0</v>
      </c>
      <c r="H81" s="28">
        <v>0</v>
      </c>
      <c r="I81" s="51">
        <v>0</v>
      </c>
      <c r="L81" s="33"/>
    </row>
    <row r="82" spans="1:9" ht="14.25">
      <c r="A82" s="5" t="s">
        <v>25</v>
      </c>
      <c r="B82" s="52">
        <v>0</v>
      </c>
      <c r="C82" s="52">
        <v>0</v>
      </c>
      <c r="D82" s="52">
        <v>-17</v>
      </c>
      <c r="E82" s="25">
        <v>0</v>
      </c>
      <c r="F82" s="25">
        <v>0</v>
      </c>
      <c r="G82" s="52">
        <v>22.2</v>
      </c>
      <c r="H82" s="25">
        <f aca="true" t="shared" si="11" ref="H82:H88">$D:$D/$G:$G*100</f>
        <v>-76.57657657657658</v>
      </c>
      <c r="I82" s="52">
        <v>-17</v>
      </c>
    </row>
    <row r="83" spans="1:9" ht="14.25">
      <c r="A83" s="7" t="s">
        <v>26</v>
      </c>
      <c r="B83" s="50">
        <f>B82+B58+B54+B50+B42+B39+B34+B29+B21+B7+B51+B52+B53+B16</f>
        <v>815875.7999999999</v>
      </c>
      <c r="C83" s="50">
        <f>C82+C58+C54+C50+C42+C39+C34+C29+C21+C7+C51+C52+C53+C16</f>
        <v>18311.5</v>
      </c>
      <c r="D83" s="50">
        <f>D82+D58+D54+D50+D42+D39+D34+D29+D21+D7+D51+D52+D53+D16</f>
        <v>38027.3</v>
      </c>
      <c r="E83" s="25">
        <f aca="true" t="shared" si="12" ref="E83:E94">$D:$D/$B:$B*100</f>
        <v>4.660917752432417</v>
      </c>
      <c r="F83" s="25">
        <f aca="true" t="shared" si="13" ref="F83:F89">$D:$D/$C:$C*100</f>
        <v>207.6689512055266</v>
      </c>
      <c r="G83" s="50">
        <f>G82+G58+G54+G50+G42+G39+G34+G29+G21+G7+G51+G52+G53+G16</f>
        <v>54979.49999999999</v>
      </c>
      <c r="H83" s="25">
        <f t="shared" si="11"/>
        <v>69.16632563046228</v>
      </c>
      <c r="I83" s="50">
        <f>I82+I58+I54+I50+I42+I39+I34+I29+I21+I7+I51+I52+I53+I16</f>
        <v>38027.3</v>
      </c>
    </row>
    <row r="84" spans="1:9" ht="14.25">
      <c r="A84" s="7" t="s">
        <v>27</v>
      </c>
      <c r="B84" s="50">
        <f>B85+B90+B91+B92+B93</f>
        <v>3479824.3000000003</v>
      </c>
      <c r="C84" s="50">
        <f>C85+C90+C91+C92+C93</f>
        <v>62072.2</v>
      </c>
      <c r="D84" s="50">
        <f>D85+D90+D91+D92+D93</f>
        <v>-379487.9</v>
      </c>
      <c r="E84" s="25">
        <f t="shared" si="12"/>
        <v>-10.905375308747628</v>
      </c>
      <c r="F84" s="25">
        <f t="shared" si="13"/>
        <v>-611.3653132964516</v>
      </c>
      <c r="G84" s="50">
        <f>G85+G90+G91+G92+G93</f>
        <v>2003.9000000000015</v>
      </c>
      <c r="H84" s="25">
        <f t="shared" si="11"/>
        <v>-18937.466939468024</v>
      </c>
      <c r="I84" s="50">
        <f>I85+I90+I91+I92+I93</f>
        <v>-379487.9</v>
      </c>
    </row>
    <row r="85" spans="1:9" ht="25.5">
      <c r="A85" s="7" t="s">
        <v>28</v>
      </c>
      <c r="B85" s="50">
        <f>SUM(B86:B89)</f>
        <v>3478611.6</v>
      </c>
      <c r="C85" s="50">
        <f>SUM(C86:C89)</f>
        <v>62072.2</v>
      </c>
      <c r="D85" s="50">
        <f>SUM(D86:D89)</f>
        <v>60131.6</v>
      </c>
      <c r="E85" s="25">
        <f t="shared" si="12"/>
        <v>1.7286091956917524</v>
      </c>
      <c r="F85" s="25">
        <f t="shared" si="13"/>
        <v>96.87364069583485</v>
      </c>
      <c r="G85" s="50">
        <f>$86:$86+$87:$87+$88:$88+G89</f>
        <v>18885.8</v>
      </c>
      <c r="H85" s="25">
        <f t="shared" si="11"/>
        <v>318.39583178896316</v>
      </c>
      <c r="I85" s="50">
        <f>SUM(I86:I89)</f>
        <v>60131.6</v>
      </c>
    </row>
    <row r="86" spans="1:9" ht="15">
      <c r="A86" s="3" t="s">
        <v>29</v>
      </c>
      <c r="B86" s="51">
        <v>537939.2</v>
      </c>
      <c r="C86" s="51">
        <v>38320.7</v>
      </c>
      <c r="D86" s="51">
        <v>36401</v>
      </c>
      <c r="E86" s="28">
        <f t="shared" si="12"/>
        <v>6.7667498483099955</v>
      </c>
      <c r="F86" s="28">
        <f t="shared" si="13"/>
        <v>94.99043597846595</v>
      </c>
      <c r="G86" s="51">
        <v>0</v>
      </c>
      <c r="H86" s="28">
        <v>0</v>
      </c>
      <c r="I86" s="51">
        <v>36401</v>
      </c>
    </row>
    <row r="87" spans="1:9" ht="15">
      <c r="A87" s="3" t="s">
        <v>30</v>
      </c>
      <c r="B87" s="51">
        <v>1779366.5</v>
      </c>
      <c r="C87" s="51">
        <v>0</v>
      </c>
      <c r="D87" s="51">
        <v>0</v>
      </c>
      <c r="E87" s="28">
        <f t="shared" si="12"/>
        <v>0</v>
      </c>
      <c r="F87" s="28" t="e">
        <f t="shared" si="13"/>
        <v>#DIV/0!</v>
      </c>
      <c r="G87" s="51">
        <v>0</v>
      </c>
      <c r="H87" s="28">
        <v>0</v>
      </c>
      <c r="I87" s="51">
        <v>0</v>
      </c>
    </row>
    <row r="88" spans="1:9" ht="15">
      <c r="A88" s="3" t="s">
        <v>31</v>
      </c>
      <c r="B88" s="51">
        <v>1111337.3</v>
      </c>
      <c r="C88" s="51">
        <v>23751.5</v>
      </c>
      <c r="D88" s="51">
        <v>23730.6</v>
      </c>
      <c r="E88" s="28">
        <f t="shared" si="12"/>
        <v>2.1353193130474426</v>
      </c>
      <c r="F88" s="28">
        <f t="shared" si="13"/>
        <v>99.91200555754372</v>
      </c>
      <c r="G88" s="51">
        <v>18885.8</v>
      </c>
      <c r="H88" s="28">
        <f t="shared" si="11"/>
        <v>125.65313621874637</v>
      </c>
      <c r="I88" s="51">
        <v>23730.6</v>
      </c>
    </row>
    <row r="89" spans="1:9" ht="15">
      <c r="A89" s="3" t="s">
        <v>138</v>
      </c>
      <c r="B89" s="51">
        <v>49968.6</v>
      </c>
      <c r="C89" s="51">
        <v>0</v>
      </c>
      <c r="D89" s="51">
        <v>0</v>
      </c>
      <c r="E89" s="28">
        <f t="shared" si="12"/>
        <v>0</v>
      </c>
      <c r="F89" s="28" t="e">
        <f t="shared" si="13"/>
        <v>#DIV/0!</v>
      </c>
      <c r="G89" s="51">
        <v>0</v>
      </c>
      <c r="H89" s="28">
        <v>0</v>
      </c>
      <c r="I89" s="51">
        <v>0</v>
      </c>
    </row>
    <row r="90" spans="1:9" ht="30" customHeight="1">
      <c r="A90" s="7" t="s">
        <v>108</v>
      </c>
      <c r="B90" s="52">
        <v>1212.7</v>
      </c>
      <c r="C90" s="52">
        <v>0</v>
      </c>
      <c r="D90" s="52">
        <v>0</v>
      </c>
      <c r="E90" s="25">
        <f t="shared" si="12"/>
        <v>0</v>
      </c>
      <c r="F90" s="25">
        <v>0</v>
      </c>
      <c r="G90" s="52">
        <v>0</v>
      </c>
      <c r="H90" s="25">
        <v>0</v>
      </c>
      <c r="I90" s="52">
        <v>0</v>
      </c>
    </row>
    <row r="91" spans="1:9" ht="30" customHeight="1">
      <c r="A91" s="7" t="s">
        <v>110</v>
      </c>
      <c r="B91" s="52">
        <v>0</v>
      </c>
      <c r="C91" s="52">
        <v>0</v>
      </c>
      <c r="D91" s="52">
        <v>0</v>
      </c>
      <c r="E91" s="25">
        <v>0</v>
      </c>
      <c r="F91" s="25">
        <v>0</v>
      </c>
      <c r="G91" s="52">
        <v>0</v>
      </c>
      <c r="H91" s="25">
        <v>0</v>
      </c>
      <c r="I91" s="52">
        <v>0</v>
      </c>
    </row>
    <row r="92" spans="1:9" ht="66.75" customHeight="1">
      <c r="A92" s="7" t="s">
        <v>106</v>
      </c>
      <c r="B92" s="52">
        <v>0</v>
      </c>
      <c r="C92" s="52">
        <v>0</v>
      </c>
      <c r="D92" s="52">
        <v>461.5</v>
      </c>
      <c r="E92" s="25">
        <v>0</v>
      </c>
      <c r="F92" s="25">
        <v>0</v>
      </c>
      <c r="G92" s="52">
        <v>0.4</v>
      </c>
      <c r="H92" s="25">
        <f>$D:$D/$G:$G*100</f>
        <v>115375</v>
      </c>
      <c r="I92" s="52">
        <v>461.5</v>
      </c>
    </row>
    <row r="93" spans="1:9" ht="24.75" customHeight="1">
      <c r="A93" s="7" t="s">
        <v>33</v>
      </c>
      <c r="B93" s="52">
        <v>0</v>
      </c>
      <c r="C93" s="52">
        <v>0</v>
      </c>
      <c r="D93" s="52">
        <v>-440081</v>
      </c>
      <c r="E93" s="25">
        <v>0</v>
      </c>
      <c r="F93" s="25">
        <v>0</v>
      </c>
      <c r="G93" s="52">
        <v>-16882.3</v>
      </c>
      <c r="H93" s="25">
        <f>$D:$D/$G:$G*100</f>
        <v>2606.759742452154</v>
      </c>
      <c r="I93" s="52">
        <v>-440081</v>
      </c>
    </row>
    <row r="94" spans="1:9" ht="18.75" customHeight="1">
      <c r="A94" s="5" t="s">
        <v>32</v>
      </c>
      <c r="B94" s="50">
        <f>B84+B83</f>
        <v>4295700.100000001</v>
      </c>
      <c r="C94" s="50">
        <f>C84+C83</f>
        <v>80383.7</v>
      </c>
      <c r="D94" s="50">
        <f>D84+D83</f>
        <v>-341460.60000000003</v>
      </c>
      <c r="E94" s="25">
        <f t="shared" si="12"/>
        <v>-7.948892894082619</v>
      </c>
      <c r="F94" s="25">
        <f>$D:$D/$C:$C*100</f>
        <v>-424.78835883394277</v>
      </c>
      <c r="G94" s="50">
        <f>G84+G83</f>
        <v>56983.399999999994</v>
      </c>
      <c r="H94" s="25">
        <f>$D:$D/$G:$G*100</f>
        <v>-599.2281962817243</v>
      </c>
      <c r="I94" s="50">
        <f>I84+I83</f>
        <v>-341460.60000000003</v>
      </c>
    </row>
    <row r="95" spans="1:9" ht="24" customHeight="1">
      <c r="A95" s="67" t="s">
        <v>34</v>
      </c>
      <c r="B95" s="68"/>
      <c r="C95" s="68"/>
      <c r="D95" s="68"/>
      <c r="E95" s="68"/>
      <c r="F95" s="68"/>
      <c r="G95" s="68"/>
      <c r="H95" s="68"/>
      <c r="I95" s="69"/>
    </row>
    <row r="96" spans="1:9" ht="14.25">
      <c r="A96" s="9" t="s">
        <v>35</v>
      </c>
      <c r="B96" s="50">
        <f>B97+B98+B99+B100+B101+B102+B103+B104</f>
        <v>314579.8</v>
      </c>
      <c r="C96" s="50">
        <f>C97+C98+C99+C100+C101+C102+C103+C104</f>
        <v>10306.4</v>
      </c>
      <c r="D96" s="50">
        <f>D97+D98+D99+D100+D101+D102+D103+D104</f>
        <v>8291.2</v>
      </c>
      <c r="E96" s="25">
        <f aca="true" t="shared" si="14" ref="E96:E101">$D:$D/$B:$B*100</f>
        <v>2.635642848015035</v>
      </c>
      <c r="F96" s="25">
        <f>$D:$D/$C:$C*100</f>
        <v>80.4471008305519</v>
      </c>
      <c r="G96" s="50">
        <f>G97+G98+G99+G100+G101+G102+G103+G104</f>
        <v>7253.7</v>
      </c>
      <c r="H96" s="28">
        <f>$D:$D/$G:$G*100</f>
        <v>114.303045342377</v>
      </c>
      <c r="I96" s="50">
        <f>I97+I98+I99+I100+I101+I102+I103+I104</f>
        <v>8291.2</v>
      </c>
    </row>
    <row r="97" spans="1:9" ht="15">
      <c r="A97" s="10" t="s">
        <v>36</v>
      </c>
      <c r="B97" s="53">
        <v>3015.7</v>
      </c>
      <c r="C97" s="53">
        <v>96.5</v>
      </c>
      <c r="D97" s="53">
        <v>96.5</v>
      </c>
      <c r="E97" s="28">
        <f t="shared" si="14"/>
        <v>3.1999204164870516</v>
      </c>
      <c r="F97" s="28">
        <f>$D:$D/$C:$C*100</f>
        <v>100</v>
      </c>
      <c r="G97" s="53">
        <v>88.9</v>
      </c>
      <c r="H97" s="28">
        <f>$D:$D/$G:$G*100</f>
        <v>108.54893138357704</v>
      </c>
      <c r="I97" s="53">
        <v>96.5</v>
      </c>
    </row>
    <row r="98" spans="1:9" ht="14.25" customHeight="1">
      <c r="A98" s="10" t="s">
        <v>37</v>
      </c>
      <c r="B98" s="53">
        <v>9470.8</v>
      </c>
      <c r="C98" s="53">
        <v>422.5</v>
      </c>
      <c r="D98" s="53">
        <v>362.6</v>
      </c>
      <c r="E98" s="28">
        <f t="shared" si="14"/>
        <v>3.8286100435021333</v>
      </c>
      <c r="F98" s="28">
        <f>$D:$D/$C:$C*100</f>
        <v>85.8224852071006</v>
      </c>
      <c r="G98" s="53">
        <v>328.7</v>
      </c>
      <c r="H98" s="28">
        <f>$D:$D/$G:$G*100</f>
        <v>110.31335564344388</v>
      </c>
      <c r="I98" s="53">
        <v>362.6</v>
      </c>
    </row>
    <row r="99" spans="1:9" ht="25.5">
      <c r="A99" s="10" t="s">
        <v>38</v>
      </c>
      <c r="B99" s="53">
        <v>66613.7</v>
      </c>
      <c r="C99" s="53">
        <v>2790.6</v>
      </c>
      <c r="D99" s="53">
        <v>1732</v>
      </c>
      <c r="E99" s="28">
        <f t="shared" si="14"/>
        <v>2.600065752240155</v>
      </c>
      <c r="F99" s="28">
        <f>$D:$D/$C:$C*100</f>
        <v>62.06550562603025</v>
      </c>
      <c r="G99" s="53">
        <v>1659.3</v>
      </c>
      <c r="H99" s="28">
        <f>$D:$D/$G:$G*100</f>
        <v>104.38136563611162</v>
      </c>
      <c r="I99" s="53">
        <v>1732</v>
      </c>
    </row>
    <row r="100" spans="1:9" ht="15">
      <c r="A100" s="10" t="s">
        <v>81</v>
      </c>
      <c r="B100" s="51">
        <v>3</v>
      </c>
      <c r="C100" s="51">
        <v>0</v>
      </c>
      <c r="D100" s="51">
        <v>0</v>
      </c>
      <c r="E100" s="28">
        <f t="shared" si="14"/>
        <v>0</v>
      </c>
      <c r="F100" s="28">
        <v>0</v>
      </c>
      <c r="G100" s="51">
        <v>0</v>
      </c>
      <c r="H100" s="28">
        <v>0</v>
      </c>
      <c r="I100" s="51">
        <v>0</v>
      </c>
    </row>
    <row r="101" spans="1:9" ht="25.5">
      <c r="A101" s="3" t="s">
        <v>39</v>
      </c>
      <c r="B101" s="53">
        <v>17989.3</v>
      </c>
      <c r="C101" s="53">
        <v>350.1</v>
      </c>
      <c r="D101" s="53">
        <v>349.9</v>
      </c>
      <c r="E101" s="28">
        <f t="shared" si="14"/>
        <v>1.9450451101488107</v>
      </c>
      <c r="F101" s="28">
        <f>$D:$D/$C:$C*100</f>
        <v>99.94287346472434</v>
      </c>
      <c r="G101" s="53">
        <v>585.8</v>
      </c>
      <c r="H101" s="28">
        <f>$D:$D/$G:$G*100</f>
        <v>59.73028337316491</v>
      </c>
      <c r="I101" s="53">
        <v>349.9</v>
      </c>
    </row>
    <row r="102" spans="1:9" ht="15">
      <c r="A102" s="3" t="s">
        <v>141</v>
      </c>
      <c r="B102" s="53">
        <v>0</v>
      </c>
      <c r="C102" s="53">
        <v>0</v>
      </c>
      <c r="D102" s="53">
        <v>0</v>
      </c>
      <c r="E102" s="28">
        <v>0</v>
      </c>
      <c r="F102" s="28">
        <v>0</v>
      </c>
      <c r="G102" s="53">
        <v>0</v>
      </c>
      <c r="H102" s="28">
        <v>0</v>
      </c>
      <c r="I102" s="53">
        <v>0</v>
      </c>
    </row>
    <row r="103" spans="1:9" ht="15">
      <c r="A103" s="10" t="s">
        <v>40</v>
      </c>
      <c r="B103" s="53">
        <v>23305.2</v>
      </c>
      <c r="C103" s="53">
        <v>0</v>
      </c>
      <c r="D103" s="53">
        <v>0</v>
      </c>
      <c r="E103" s="28">
        <f>$D:$D/$B:$B*100</f>
        <v>0</v>
      </c>
      <c r="F103" s="28">
        <v>0</v>
      </c>
      <c r="G103" s="53">
        <v>0</v>
      </c>
      <c r="H103" s="28">
        <v>0</v>
      </c>
      <c r="I103" s="53">
        <v>0</v>
      </c>
    </row>
    <row r="104" spans="1:9" ht="15">
      <c r="A104" s="3" t="s">
        <v>41</v>
      </c>
      <c r="B104" s="53">
        <v>194182.1</v>
      </c>
      <c r="C104" s="53">
        <v>6646.7</v>
      </c>
      <c r="D104" s="53">
        <v>5750.2</v>
      </c>
      <c r="E104" s="28">
        <f>$D:$D/$B:$B*100</f>
        <v>2.961241020670803</v>
      </c>
      <c r="F104" s="28">
        <f>$D:$D/$C:$C*100</f>
        <v>86.51210375073344</v>
      </c>
      <c r="G104" s="53">
        <v>4591</v>
      </c>
      <c r="H104" s="28">
        <f>$D:$D/$G:$G*100</f>
        <v>125.24940100196036</v>
      </c>
      <c r="I104" s="53">
        <v>5750.2</v>
      </c>
    </row>
    <row r="105" spans="1:9" ht="14.25">
      <c r="A105" s="9" t="s">
        <v>42</v>
      </c>
      <c r="B105" s="52">
        <v>607.7</v>
      </c>
      <c r="C105" s="52">
        <v>29.7</v>
      </c>
      <c r="D105" s="52">
        <v>8.7</v>
      </c>
      <c r="E105" s="25">
        <f>$D:$D/$B:$B*100</f>
        <v>1.4316274477538258</v>
      </c>
      <c r="F105" s="25">
        <f>$D:$D/$C:$C*100</f>
        <v>29.292929292929294</v>
      </c>
      <c r="G105" s="52">
        <v>11.1</v>
      </c>
      <c r="H105" s="28">
        <f>$D:$D/$G:$G*100</f>
        <v>78.37837837837837</v>
      </c>
      <c r="I105" s="52">
        <v>8.7</v>
      </c>
    </row>
    <row r="106" spans="1:9" ht="25.5">
      <c r="A106" s="11" t="s">
        <v>43</v>
      </c>
      <c r="B106" s="52">
        <v>14758.5</v>
      </c>
      <c r="C106" s="52">
        <v>717.6</v>
      </c>
      <c r="D106" s="52">
        <v>211.5</v>
      </c>
      <c r="E106" s="25">
        <f>$D:$D/$B:$B*100</f>
        <v>1.4330724667140968</v>
      </c>
      <c r="F106" s="25">
        <f>$D:$D/$C:$C*100</f>
        <v>29.47324414715719</v>
      </c>
      <c r="G106" s="52">
        <v>362.2</v>
      </c>
      <c r="H106" s="28">
        <f>$D:$D/$G:$G*100</f>
        <v>58.39315295416897</v>
      </c>
      <c r="I106" s="52">
        <v>211.5</v>
      </c>
    </row>
    <row r="107" spans="1:9" ht="14.25">
      <c r="A107" s="9" t="s">
        <v>44</v>
      </c>
      <c r="B107" s="50">
        <f>B108+B109+B110+B111+B112</f>
        <v>97922.6</v>
      </c>
      <c r="C107" s="50">
        <f>C108+C109+C110+C111+C112</f>
        <v>4077.8999999999996</v>
      </c>
      <c r="D107" s="50">
        <f>D108+D109+D110+D111+D112</f>
        <v>3517.7</v>
      </c>
      <c r="E107" s="25">
        <f>$D:$D/$B:$B*100</f>
        <v>3.5923270011212933</v>
      </c>
      <c r="F107" s="25">
        <f>$D:$D/$C:$C*100</f>
        <v>86.26253709016896</v>
      </c>
      <c r="G107" s="50">
        <f>G108+G109+G110+G111+G112</f>
        <v>0.9</v>
      </c>
      <c r="H107" s="28">
        <f>$D:$D/$G:$G*100</f>
        <v>390855.5555555555</v>
      </c>
      <c r="I107" s="50">
        <f>I108+I109+I110+I111+I112</f>
        <v>3517.7</v>
      </c>
    </row>
    <row r="108" spans="1:9" ht="15">
      <c r="A108" s="10" t="s">
        <v>147</v>
      </c>
      <c r="B108" s="53">
        <v>0</v>
      </c>
      <c r="C108" s="53">
        <v>0</v>
      </c>
      <c r="D108" s="53">
        <v>0</v>
      </c>
      <c r="E108" s="28">
        <v>0</v>
      </c>
      <c r="F108" s="28">
        <v>0</v>
      </c>
      <c r="G108" s="53">
        <v>0</v>
      </c>
      <c r="H108" s="28">
        <v>0</v>
      </c>
      <c r="I108" s="53">
        <v>0</v>
      </c>
    </row>
    <row r="109" spans="1:9" ht="15">
      <c r="A109" s="10" t="s">
        <v>148</v>
      </c>
      <c r="B109" s="53">
        <v>0</v>
      </c>
      <c r="C109" s="53">
        <v>0</v>
      </c>
      <c r="D109" s="53">
        <v>0</v>
      </c>
      <c r="E109" s="28">
        <v>0</v>
      </c>
      <c r="F109" s="28">
        <v>0</v>
      </c>
      <c r="G109" s="53">
        <v>0</v>
      </c>
      <c r="H109" s="28">
        <v>0</v>
      </c>
      <c r="I109" s="53">
        <v>0</v>
      </c>
    </row>
    <row r="110" spans="1:9" ht="15">
      <c r="A110" s="10" t="s">
        <v>45</v>
      </c>
      <c r="B110" s="53">
        <v>20541.2</v>
      </c>
      <c r="C110" s="53">
        <v>6.2</v>
      </c>
      <c r="D110" s="53">
        <v>1.5</v>
      </c>
      <c r="E110" s="28">
        <f aca="true" t="shared" si="15" ref="E110:E133">$D:$D/$B:$B*100</f>
        <v>0.007302397133565711</v>
      </c>
      <c r="F110" s="28">
        <f aca="true" t="shared" si="16" ref="F110:F133">$D:$D/$C:$C*100</f>
        <v>24.193548387096772</v>
      </c>
      <c r="G110" s="53">
        <v>0.9</v>
      </c>
      <c r="H110" s="28">
        <f aca="true" t="shared" si="17" ref="H110:H116">$D:$D/$G:$G*100</f>
        <v>166.66666666666666</v>
      </c>
      <c r="I110" s="53">
        <v>1.5</v>
      </c>
    </row>
    <row r="111" spans="1:9" ht="15">
      <c r="A111" s="12" t="s">
        <v>88</v>
      </c>
      <c r="B111" s="51">
        <v>72530.1</v>
      </c>
      <c r="C111" s="51">
        <v>4000</v>
      </c>
      <c r="D111" s="51">
        <v>3444.5</v>
      </c>
      <c r="E111" s="28">
        <f t="shared" si="15"/>
        <v>4.749062802891489</v>
      </c>
      <c r="F111" s="28">
        <f t="shared" si="16"/>
        <v>86.1125</v>
      </c>
      <c r="G111" s="51">
        <v>0</v>
      </c>
      <c r="H111" s="28">
        <v>0</v>
      </c>
      <c r="I111" s="51">
        <v>3444.5</v>
      </c>
    </row>
    <row r="112" spans="1:9" ht="15">
      <c r="A112" s="10" t="s">
        <v>46</v>
      </c>
      <c r="B112" s="53">
        <v>4851.3</v>
      </c>
      <c r="C112" s="53">
        <v>71.7</v>
      </c>
      <c r="D112" s="53">
        <v>71.7</v>
      </c>
      <c r="E112" s="28">
        <f t="shared" si="15"/>
        <v>1.4779543627481293</v>
      </c>
      <c r="F112" s="28">
        <f t="shared" si="16"/>
        <v>100</v>
      </c>
      <c r="G112" s="53">
        <v>0</v>
      </c>
      <c r="H112" s="28">
        <v>0</v>
      </c>
      <c r="I112" s="53">
        <v>71.7</v>
      </c>
    </row>
    <row r="113" spans="1:9" ht="14.25">
      <c r="A113" s="9" t="s">
        <v>47</v>
      </c>
      <c r="B113" s="50">
        <f>B114+B115+B116+B117</f>
        <v>1963923.9</v>
      </c>
      <c r="C113" s="50">
        <f>C114+C115+C116+C117</f>
        <v>2348.3</v>
      </c>
      <c r="D113" s="50">
        <f>D114+D115+D116+D117</f>
        <v>2055.2</v>
      </c>
      <c r="E113" s="25">
        <f t="shared" si="15"/>
        <v>0.10464763935099522</v>
      </c>
      <c r="F113" s="25">
        <f t="shared" si="16"/>
        <v>87.5186304986586</v>
      </c>
      <c r="G113" s="50">
        <f>G114+G115+G116+G117</f>
        <v>1976.8</v>
      </c>
      <c r="H113" s="28">
        <f t="shared" si="17"/>
        <v>103.96600566572238</v>
      </c>
      <c r="I113" s="50">
        <f>I114+I115+I116+I117</f>
        <v>2055.2</v>
      </c>
    </row>
    <row r="114" spans="1:9" ht="15">
      <c r="A114" s="10" t="s">
        <v>48</v>
      </c>
      <c r="B114" s="53">
        <v>1716429.1</v>
      </c>
      <c r="C114" s="53">
        <v>0</v>
      </c>
      <c r="D114" s="53">
        <v>0</v>
      </c>
      <c r="E114" s="28">
        <f t="shared" si="15"/>
        <v>0</v>
      </c>
      <c r="F114" s="28">
        <v>0</v>
      </c>
      <c r="G114" s="53">
        <v>114.7</v>
      </c>
      <c r="H114" s="28">
        <f t="shared" si="17"/>
        <v>0</v>
      </c>
      <c r="I114" s="53">
        <v>0</v>
      </c>
    </row>
    <row r="115" spans="1:9" ht="15">
      <c r="A115" s="10" t="s">
        <v>49</v>
      </c>
      <c r="B115" s="53">
        <v>113518.7</v>
      </c>
      <c r="C115" s="53">
        <v>0</v>
      </c>
      <c r="D115" s="53">
        <v>0</v>
      </c>
      <c r="E115" s="28">
        <f t="shared" si="15"/>
        <v>0</v>
      </c>
      <c r="F115" s="28">
        <v>0</v>
      </c>
      <c r="G115" s="53">
        <v>0</v>
      </c>
      <c r="H115" s="28">
        <v>0</v>
      </c>
      <c r="I115" s="53">
        <v>0</v>
      </c>
    </row>
    <row r="116" spans="1:9" ht="15">
      <c r="A116" s="10" t="s">
        <v>50</v>
      </c>
      <c r="B116" s="53">
        <v>131560.4</v>
      </c>
      <c r="C116" s="53">
        <v>2348.3</v>
      </c>
      <c r="D116" s="53">
        <v>2055.2</v>
      </c>
      <c r="E116" s="28">
        <f t="shared" si="15"/>
        <v>1.5621722037938468</v>
      </c>
      <c r="F116" s="28">
        <f t="shared" si="16"/>
        <v>87.5186304986586</v>
      </c>
      <c r="G116" s="53">
        <v>1862.1</v>
      </c>
      <c r="H116" s="28">
        <f t="shared" si="17"/>
        <v>110.37001235164598</v>
      </c>
      <c r="I116" s="53">
        <v>2055.2</v>
      </c>
    </row>
    <row r="117" spans="1:9" ht="15">
      <c r="A117" s="10" t="s">
        <v>51</v>
      </c>
      <c r="B117" s="53">
        <v>2415.7</v>
      </c>
      <c r="C117" s="53">
        <v>0</v>
      </c>
      <c r="D117" s="53">
        <v>0</v>
      </c>
      <c r="E117" s="28">
        <f t="shared" si="15"/>
        <v>0</v>
      </c>
      <c r="F117" s="28">
        <v>0</v>
      </c>
      <c r="G117" s="53">
        <v>0</v>
      </c>
      <c r="H117" s="28">
        <v>0</v>
      </c>
      <c r="I117" s="53">
        <v>0</v>
      </c>
    </row>
    <row r="118" spans="1:9" ht="18.75" customHeight="1">
      <c r="A118" s="13" t="s">
        <v>112</v>
      </c>
      <c r="B118" s="50">
        <f>SUM(B119:B120)</f>
        <v>14088.4</v>
      </c>
      <c r="C118" s="50">
        <f>SUM(C119:C120)</f>
        <v>0</v>
      </c>
      <c r="D118" s="50">
        <f>SUM(D119:D120)</f>
        <v>0</v>
      </c>
      <c r="E118" s="25">
        <f t="shared" si="15"/>
        <v>0</v>
      </c>
      <c r="F118" s="25">
        <v>0</v>
      </c>
      <c r="G118" s="50">
        <f>SUM(G119:G120)</f>
        <v>0</v>
      </c>
      <c r="H118" s="28">
        <v>0</v>
      </c>
      <c r="I118" s="50">
        <f>SUM(I119:I120)</f>
        <v>0</v>
      </c>
    </row>
    <row r="119" spans="1:9" ht="30.75" customHeight="1">
      <c r="A119" s="10" t="s">
        <v>113</v>
      </c>
      <c r="B119" s="53">
        <v>1972.4</v>
      </c>
      <c r="C119" s="53">
        <v>0</v>
      </c>
      <c r="D119" s="53">
        <v>0</v>
      </c>
      <c r="E119" s="28">
        <f t="shared" si="15"/>
        <v>0</v>
      </c>
      <c r="F119" s="28">
        <v>0</v>
      </c>
      <c r="G119" s="53">
        <v>0</v>
      </c>
      <c r="H119" s="28">
        <v>0</v>
      </c>
      <c r="I119" s="53">
        <v>0</v>
      </c>
    </row>
    <row r="120" spans="1:9" ht="20.25" customHeight="1">
      <c r="A120" s="10" t="s">
        <v>111</v>
      </c>
      <c r="B120" s="53">
        <v>12116</v>
      </c>
      <c r="C120" s="53">
        <v>0</v>
      </c>
      <c r="D120" s="53">
        <v>0</v>
      </c>
      <c r="E120" s="28">
        <f t="shared" si="15"/>
        <v>0</v>
      </c>
      <c r="F120" s="28">
        <v>0</v>
      </c>
      <c r="G120" s="53">
        <v>0</v>
      </c>
      <c r="H120" s="28">
        <v>0</v>
      </c>
      <c r="I120" s="53">
        <v>0</v>
      </c>
    </row>
    <row r="121" spans="1:9" ht="14.25">
      <c r="A121" s="13" t="s">
        <v>52</v>
      </c>
      <c r="B121" s="50">
        <f>B122+B123+B124+B125+B126</f>
        <v>1554390.4</v>
      </c>
      <c r="C121" s="50">
        <f>C122+C123+C124+C125+C126</f>
        <v>38494</v>
      </c>
      <c r="D121" s="50">
        <f>D122+D123+D124+D125+D126</f>
        <v>35889.200000000004</v>
      </c>
      <c r="E121" s="25">
        <f t="shared" si="15"/>
        <v>2.3088922834314984</v>
      </c>
      <c r="F121" s="25">
        <f t="shared" si="16"/>
        <v>93.23323115290695</v>
      </c>
      <c r="G121" s="50">
        <f>G122+G123+G124+G125+G126</f>
        <v>31135.899999999998</v>
      </c>
      <c r="H121" s="28">
        <f aca="true" t="shared" si="18" ref="H121:H133">$D:$D/$G:$G*100</f>
        <v>115.26630031571274</v>
      </c>
      <c r="I121" s="50">
        <f>I122+I123+I124+I125+I126</f>
        <v>35889.200000000004</v>
      </c>
    </row>
    <row r="122" spans="1:9" ht="15">
      <c r="A122" s="10" t="s">
        <v>53</v>
      </c>
      <c r="B122" s="53">
        <v>619362</v>
      </c>
      <c r="C122" s="53">
        <v>17701.3</v>
      </c>
      <c r="D122" s="53">
        <v>17701.3</v>
      </c>
      <c r="E122" s="28">
        <f t="shared" si="15"/>
        <v>2.85798935033147</v>
      </c>
      <c r="F122" s="28">
        <f t="shared" si="16"/>
        <v>100</v>
      </c>
      <c r="G122" s="53">
        <v>14174.4</v>
      </c>
      <c r="H122" s="28">
        <f t="shared" si="18"/>
        <v>124.88218196184671</v>
      </c>
      <c r="I122" s="53">
        <v>17701.3</v>
      </c>
    </row>
    <row r="123" spans="1:9" ht="15">
      <c r="A123" s="10" t="s">
        <v>54</v>
      </c>
      <c r="B123" s="53">
        <v>696174.7</v>
      </c>
      <c r="C123" s="53">
        <v>15279.7</v>
      </c>
      <c r="D123" s="53">
        <v>15279.7</v>
      </c>
      <c r="E123" s="28">
        <f t="shared" si="15"/>
        <v>2.194808285908695</v>
      </c>
      <c r="F123" s="28">
        <f t="shared" si="16"/>
        <v>100</v>
      </c>
      <c r="G123" s="53">
        <v>12732.2</v>
      </c>
      <c r="H123" s="28">
        <f t="shared" si="18"/>
        <v>120.00832534832944</v>
      </c>
      <c r="I123" s="53">
        <v>15279.7</v>
      </c>
    </row>
    <row r="124" spans="1:9" ht="15">
      <c r="A124" s="10" t="s">
        <v>107</v>
      </c>
      <c r="B124" s="53">
        <v>130908</v>
      </c>
      <c r="C124" s="53">
        <v>3096.7</v>
      </c>
      <c r="D124" s="53">
        <v>1373.4</v>
      </c>
      <c r="E124" s="28">
        <f t="shared" si="15"/>
        <v>1.0491337427811898</v>
      </c>
      <c r="F124" s="28">
        <f t="shared" si="16"/>
        <v>44.35043756256661</v>
      </c>
      <c r="G124" s="53">
        <v>2537</v>
      </c>
      <c r="H124" s="28">
        <f t="shared" si="18"/>
        <v>54.134804887662604</v>
      </c>
      <c r="I124" s="53">
        <v>1373.4</v>
      </c>
    </row>
    <row r="125" spans="1:9" ht="15">
      <c r="A125" s="10" t="s">
        <v>55</v>
      </c>
      <c r="B125" s="53">
        <v>15233.5</v>
      </c>
      <c r="C125" s="53">
        <v>300</v>
      </c>
      <c r="D125" s="53">
        <v>115</v>
      </c>
      <c r="E125" s="28">
        <f t="shared" si="15"/>
        <v>0.7549151541011587</v>
      </c>
      <c r="F125" s="28">
        <f t="shared" si="16"/>
        <v>38.333333333333336</v>
      </c>
      <c r="G125" s="53">
        <v>280</v>
      </c>
      <c r="H125" s="28">
        <f t="shared" si="18"/>
        <v>41.07142857142857</v>
      </c>
      <c r="I125" s="53">
        <v>115</v>
      </c>
    </row>
    <row r="126" spans="1:9" ht="15">
      <c r="A126" s="10" t="s">
        <v>56</v>
      </c>
      <c r="B126" s="53">
        <v>92712.2</v>
      </c>
      <c r="C126" s="53">
        <v>2116.3</v>
      </c>
      <c r="D126" s="51">
        <v>1419.8</v>
      </c>
      <c r="E126" s="28">
        <f t="shared" si="15"/>
        <v>1.5314057912550882</v>
      </c>
      <c r="F126" s="28">
        <f t="shared" si="16"/>
        <v>67.08878703397438</v>
      </c>
      <c r="G126" s="51">
        <v>1412.3</v>
      </c>
      <c r="H126" s="28">
        <f t="shared" si="18"/>
        <v>100.5310486440558</v>
      </c>
      <c r="I126" s="51">
        <v>1419.8</v>
      </c>
    </row>
    <row r="127" spans="1:9" ht="28.5" customHeight="1">
      <c r="A127" s="13" t="s">
        <v>57</v>
      </c>
      <c r="B127" s="50">
        <f>B128+B129</f>
        <v>151528.9</v>
      </c>
      <c r="C127" s="50">
        <f>C128+C129</f>
        <v>3031.8</v>
      </c>
      <c r="D127" s="50">
        <f>D128+D129</f>
        <v>2387.3</v>
      </c>
      <c r="E127" s="25">
        <f t="shared" si="15"/>
        <v>1.575475041394744</v>
      </c>
      <c r="F127" s="25">
        <f t="shared" si="16"/>
        <v>78.74200145128307</v>
      </c>
      <c r="G127" s="50">
        <f>G128+G129</f>
        <v>8983.4</v>
      </c>
      <c r="H127" s="28">
        <f t="shared" si="18"/>
        <v>26.574570875169762</v>
      </c>
      <c r="I127" s="50">
        <f>I128+I129</f>
        <v>2387.3</v>
      </c>
    </row>
    <row r="128" spans="1:9" ht="15">
      <c r="A128" s="10" t="s">
        <v>58</v>
      </c>
      <c r="B128" s="53">
        <v>142177.1</v>
      </c>
      <c r="C128" s="53">
        <v>2684</v>
      </c>
      <c r="D128" s="53">
        <v>2120</v>
      </c>
      <c r="E128" s="28">
        <f t="shared" si="15"/>
        <v>1.4910980741624353</v>
      </c>
      <c r="F128" s="28">
        <f t="shared" si="16"/>
        <v>78.9865871833085</v>
      </c>
      <c r="G128" s="53">
        <v>8890</v>
      </c>
      <c r="H128" s="28">
        <f t="shared" si="18"/>
        <v>23.847019122609677</v>
      </c>
      <c r="I128" s="53">
        <v>2120</v>
      </c>
    </row>
    <row r="129" spans="1:9" ht="25.5">
      <c r="A129" s="10" t="s">
        <v>59</v>
      </c>
      <c r="B129" s="53">
        <v>9351.8</v>
      </c>
      <c r="C129" s="53">
        <v>347.8</v>
      </c>
      <c r="D129" s="53">
        <v>267.3</v>
      </c>
      <c r="E129" s="28">
        <f t="shared" si="15"/>
        <v>2.8582732735943885</v>
      </c>
      <c r="F129" s="28">
        <f t="shared" si="16"/>
        <v>76.85451408855664</v>
      </c>
      <c r="G129" s="53">
        <v>93.4</v>
      </c>
      <c r="H129" s="28">
        <f t="shared" si="18"/>
        <v>286.18843683083514</v>
      </c>
      <c r="I129" s="53">
        <v>267.3</v>
      </c>
    </row>
    <row r="130" spans="1:9" ht="18.75" customHeight="1">
      <c r="A130" s="13" t="s">
        <v>60</v>
      </c>
      <c r="B130" s="50">
        <f>B131+B132+B133+B134</f>
        <v>107894.8</v>
      </c>
      <c r="C130" s="50">
        <f>C131+C132+C133+C134</f>
        <v>355</v>
      </c>
      <c r="D130" s="50">
        <f>D131+D132+D133+D134</f>
        <v>0</v>
      </c>
      <c r="E130" s="25">
        <f t="shared" si="15"/>
        <v>0</v>
      </c>
      <c r="F130" s="25">
        <f t="shared" si="16"/>
        <v>0</v>
      </c>
      <c r="G130" s="50">
        <f>G131+G132+G133+G134</f>
        <v>277.2</v>
      </c>
      <c r="H130" s="28">
        <f t="shared" si="18"/>
        <v>0</v>
      </c>
      <c r="I130" s="50">
        <f>I131+I132+I133+I134</f>
        <v>0</v>
      </c>
    </row>
    <row r="131" spans="1:9" ht="15">
      <c r="A131" s="10" t="s">
        <v>61</v>
      </c>
      <c r="B131" s="53">
        <v>1915.8</v>
      </c>
      <c r="C131" s="53">
        <v>0</v>
      </c>
      <c r="D131" s="53">
        <v>0</v>
      </c>
      <c r="E131" s="28">
        <f t="shared" si="15"/>
        <v>0</v>
      </c>
      <c r="F131" s="28">
        <v>0</v>
      </c>
      <c r="G131" s="53">
        <v>0</v>
      </c>
      <c r="H131" s="28">
        <v>0</v>
      </c>
      <c r="I131" s="53">
        <v>0</v>
      </c>
    </row>
    <row r="132" spans="1:9" ht="15">
      <c r="A132" s="10" t="s">
        <v>62</v>
      </c>
      <c r="B132" s="53">
        <v>99650.1</v>
      </c>
      <c r="C132" s="53">
        <v>0</v>
      </c>
      <c r="D132" s="53">
        <v>0</v>
      </c>
      <c r="E132" s="28">
        <f t="shared" si="15"/>
        <v>0</v>
      </c>
      <c r="F132" s="28">
        <v>0</v>
      </c>
      <c r="G132" s="53">
        <v>0</v>
      </c>
      <c r="H132" s="28" t="e">
        <f t="shared" si="18"/>
        <v>#DIV/0!</v>
      </c>
      <c r="I132" s="53">
        <v>0</v>
      </c>
    </row>
    <row r="133" spans="1:9" ht="15">
      <c r="A133" s="10" t="s">
        <v>63</v>
      </c>
      <c r="B133" s="51">
        <v>6328.9</v>
      </c>
      <c r="C133" s="51">
        <v>355</v>
      </c>
      <c r="D133" s="51">
        <v>0</v>
      </c>
      <c r="E133" s="28">
        <f t="shared" si="15"/>
        <v>0</v>
      </c>
      <c r="F133" s="28">
        <f t="shared" si="16"/>
        <v>0</v>
      </c>
      <c r="G133" s="51">
        <v>277.2</v>
      </c>
      <c r="H133" s="28">
        <f t="shared" si="18"/>
        <v>0</v>
      </c>
      <c r="I133" s="51">
        <v>0</v>
      </c>
    </row>
    <row r="134" spans="1:9" ht="15">
      <c r="A134" s="10" t="s">
        <v>64</v>
      </c>
      <c r="B134" s="53">
        <v>0</v>
      </c>
      <c r="C134" s="53">
        <v>0</v>
      </c>
      <c r="D134" s="53">
        <v>0</v>
      </c>
      <c r="E134" s="28">
        <v>0</v>
      </c>
      <c r="F134" s="28">
        <v>0</v>
      </c>
      <c r="G134" s="53">
        <v>0</v>
      </c>
      <c r="H134" s="28">
        <v>0</v>
      </c>
      <c r="I134" s="53">
        <v>0</v>
      </c>
    </row>
    <row r="135" spans="1:9" ht="16.5" customHeight="1">
      <c r="A135" s="13" t="s">
        <v>71</v>
      </c>
      <c r="B135" s="52">
        <f>B136+B137+B138</f>
        <v>78543.19999999998</v>
      </c>
      <c r="C135" s="52">
        <f>C136+C137+C138</f>
        <v>2335.2</v>
      </c>
      <c r="D135" s="52">
        <f>D136+D137+D138</f>
        <v>1044.3</v>
      </c>
      <c r="E135" s="25">
        <f>$D:$D/$B:$B*100</f>
        <v>1.3295867751759542</v>
      </c>
      <c r="F135" s="25">
        <f>$D:$D/$C:$C*100</f>
        <v>44.71993833504625</v>
      </c>
      <c r="G135" s="52">
        <f>G136+G137+G138</f>
        <v>2139.7999999999997</v>
      </c>
      <c r="H135" s="28">
        <f>$D:$D/$G:$G*100</f>
        <v>48.803626507150206</v>
      </c>
      <c r="I135" s="52">
        <f>I136+I137+I138</f>
        <v>1044.3</v>
      </c>
    </row>
    <row r="136" spans="1:9" ht="15">
      <c r="A136" s="36" t="s">
        <v>72</v>
      </c>
      <c r="B136" s="51">
        <v>53348.7</v>
      </c>
      <c r="C136" s="51">
        <v>1640</v>
      </c>
      <c r="D136" s="51">
        <v>891</v>
      </c>
      <c r="E136" s="28">
        <f>$D:$D/$B:$B*100</f>
        <v>1.6701437898205578</v>
      </c>
      <c r="F136" s="28">
        <f>$D:$D/$C:$C*100</f>
        <v>54.32926829268293</v>
      </c>
      <c r="G136" s="51">
        <v>1490</v>
      </c>
      <c r="H136" s="28">
        <f>$D:$D/$G:$G*100</f>
        <v>59.79865771812081</v>
      </c>
      <c r="I136" s="51">
        <v>891</v>
      </c>
    </row>
    <row r="137" spans="1:9" ht="15">
      <c r="A137" s="14" t="s">
        <v>73</v>
      </c>
      <c r="B137" s="51">
        <v>20506.6</v>
      </c>
      <c r="C137" s="51">
        <v>562.2</v>
      </c>
      <c r="D137" s="51">
        <v>86</v>
      </c>
      <c r="E137" s="28">
        <f>$D:$D/$B:$B*100</f>
        <v>0.4193771761286611</v>
      </c>
      <c r="F137" s="28">
        <f>$D:$D/$C:$C*100</f>
        <v>15.297047314123086</v>
      </c>
      <c r="G137" s="51">
        <v>535.6</v>
      </c>
      <c r="H137" s="28">
        <f>$D:$D/$G:$G*100</f>
        <v>16.056758775205378</v>
      </c>
      <c r="I137" s="51">
        <v>86</v>
      </c>
    </row>
    <row r="138" spans="1:9" ht="24.75" customHeight="1">
      <c r="A138" s="14" t="s">
        <v>82</v>
      </c>
      <c r="B138" s="51">
        <v>4687.9</v>
      </c>
      <c r="C138" s="51">
        <v>133</v>
      </c>
      <c r="D138" s="51">
        <v>67.3</v>
      </c>
      <c r="E138" s="28">
        <f>$D:$D/$B:$B*100</f>
        <v>1.4356108278760211</v>
      </c>
      <c r="F138" s="28">
        <f>$D:$D/$C:$C*100</f>
        <v>50.60150375939849</v>
      </c>
      <c r="G138" s="51">
        <v>114.2</v>
      </c>
      <c r="H138" s="28">
        <f>$D:$D/$G:$G*100</f>
        <v>58.93169877408055</v>
      </c>
      <c r="I138" s="51">
        <v>67.3</v>
      </c>
    </row>
    <row r="139" spans="1:9" ht="25.5">
      <c r="A139" s="15" t="s">
        <v>94</v>
      </c>
      <c r="B139" s="52">
        <f aca="true" t="shared" si="19" ref="B139:H139">B140</f>
        <v>0</v>
      </c>
      <c r="C139" s="52">
        <f t="shared" si="19"/>
        <v>0</v>
      </c>
      <c r="D139" s="52">
        <f>D140</f>
        <v>0</v>
      </c>
      <c r="E139" s="26">
        <f t="shared" si="19"/>
        <v>0</v>
      </c>
      <c r="F139" s="26">
        <f t="shared" si="19"/>
        <v>0</v>
      </c>
      <c r="G139" s="52">
        <f t="shared" si="19"/>
        <v>0</v>
      </c>
      <c r="H139" s="27">
        <f t="shared" si="19"/>
        <v>0</v>
      </c>
      <c r="I139" s="52">
        <f>I140</f>
        <v>0</v>
      </c>
    </row>
    <row r="140" spans="1:9" ht="26.25" customHeight="1">
      <c r="A140" s="14" t="s">
        <v>94</v>
      </c>
      <c r="B140" s="51">
        <v>0</v>
      </c>
      <c r="C140" s="51">
        <v>0</v>
      </c>
      <c r="D140" s="51">
        <v>0</v>
      </c>
      <c r="E140" s="28">
        <v>0</v>
      </c>
      <c r="F140" s="28">
        <v>0</v>
      </c>
      <c r="G140" s="53">
        <v>0</v>
      </c>
      <c r="H140" s="28">
        <v>0</v>
      </c>
      <c r="I140" s="51">
        <v>0</v>
      </c>
    </row>
    <row r="141" spans="1:9" ht="21" customHeight="1">
      <c r="A141" s="34" t="s">
        <v>65</v>
      </c>
      <c r="B141" s="61">
        <f>B96+B105+B106+B107+B113+B118+B121+B127+B130+B135+B139</f>
        <v>4298238.2</v>
      </c>
      <c r="C141" s="61">
        <f>C96+C105+C106+C107+C113+C118+C121+C127+C130+C135+C139</f>
        <v>61695.9</v>
      </c>
      <c r="D141" s="61">
        <f>D96+D105+D106+D107+D113+D118+D121+D127+D130+D135+D139</f>
        <v>53405.10000000001</v>
      </c>
      <c r="E141" s="35">
        <f>$D:$D/$B:$B*100</f>
        <v>1.2424881431652628</v>
      </c>
      <c r="F141" s="35">
        <f>$D:$D/$C:$C*100</f>
        <v>86.56182987848466</v>
      </c>
      <c r="G141" s="61">
        <f>G96+G105+G106+G107+G113+G118+G121+G127+G130+G135+G139</f>
        <v>52141</v>
      </c>
      <c r="H141" s="47">
        <f>$D:$D/$G:$G*100</f>
        <v>102.42438771791875</v>
      </c>
      <c r="I141" s="61">
        <f>I96+I105+I106+I107+I113+I118+I121+I127+I130+I135+I139</f>
        <v>53405.10000000001</v>
      </c>
    </row>
    <row r="142" spans="1:9" ht="24" customHeight="1">
      <c r="A142" s="16" t="s">
        <v>66</v>
      </c>
      <c r="B142" s="61">
        <f>B94-B141</f>
        <v>-2538.0999999996275</v>
      </c>
      <c r="C142" s="61">
        <f>C94-C141</f>
        <v>18687.799999999996</v>
      </c>
      <c r="D142" s="61">
        <f>D94-D141</f>
        <v>-394865.70000000007</v>
      </c>
      <c r="E142" s="29"/>
      <c r="F142" s="29"/>
      <c r="G142" s="61">
        <f>G94-G141</f>
        <v>4842.399999999994</v>
      </c>
      <c r="H142" s="48"/>
      <c r="I142" s="61">
        <f>I94-I141</f>
        <v>-394865.70000000007</v>
      </c>
    </row>
    <row r="143" spans="1:9" ht="30" customHeight="1">
      <c r="A143" s="3" t="s">
        <v>67</v>
      </c>
      <c r="B143" s="51" t="s">
        <v>154</v>
      </c>
      <c r="C143" s="51"/>
      <c r="D143" s="51" t="s">
        <v>155</v>
      </c>
      <c r="E143" s="27"/>
      <c r="F143" s="27"/>
      <c r="G143" s="51"/>
      <c r="H143" s="27"/>
      <c r="I143" s="51"/>
    </row>
    <row r="144" spans="1:9" ht="17.25" customHeight="1">
      <c r="A144" s="7" t="s">
        <v>68</v>
      </c>
      <c r="B144" s="52">
        <v>552767.1</v>
      </c>
      <c r="C144" s="51"/>
      <c r="D144" s="52">
        <v>157901.4</v>
      </c>
      <c r="E144" s="27"/>
      <c r="F144" s="27"/>
      <c r="G144" s="62"/>
      <c r="H144" s="32"/>
      <c r="I144" s="52">
        <v>157901.4</v>
      </c>
    </row>
    <row r="145" spans="1:9" ht="15">
      <c r="A145" s="3" t="s">
        <v>7</v>
      </c>
      <c r="B145" s="51"/>
      <c r="C145" s="51"/>
      <c r="D145" s="51"/>
      <c r="E145" s="27"/>
      <c r="F145" s="27"/>
      <c r="G145" s="51"/>
      <c r="H145" s="32"/>
      <c r="I145" s="51"/>
    </row>
    <row r="146" spans="1:9" ht="18" customHeight="1">
      <c r="A146" s="8" t="s">
        <v>69</v>
      </c>
      <c r="B146" s="51">
        <v>440062.1</v>
      </c>
      <c r="C146" s="51"/>
      <c r="D146" s="51">
        <v>1720</v>
      </c>
      <c r="E146" s="27"/>
      <c r="F146" s="27"/>
      <c r="G146" s="51"/>
      <c r="H146" s="32"/>
      <c r="I146" s="51">
        <v>1720</v>
      </c>
    </row>
    <row r="147" spans="1:9" ht="15">
      <c r="A147" s="3" t="s">
        <v>70</v>
      </c>
      <c r="B147" s="51">
        <v>112705</v>
      </c>
      <c r="C147" s="51"/>
      <c r="D147" s="51">
        <v>156181.4</v>
      </c>
      <c r="E147" s="27"/>
      <c r="F147" s="27"/>
      <c r="G147" s="51"/>
      <c r="H147" s="32"/>
      <c r="I147" s="51">
        <v>156181.4</v>
      </c>
    </row>
    <row r="148" spans="1:9" ht="15" hidden="1">
      <c r="A148" s="4" t="s">
        <v>92</v>
      </c>
      <c r="B148" s="63"/>
      <c r="C148" s="63"/>
      <c r="D148" s="63"/>
      <c r="E148" s="30"/>
      <c r="F148" s="30"/>
      <c r="G148" s="63"/>
      <c r="H148" s="31"/>
      <c r="I148" s="63"/>
    </row>
    <row r="149" ht="12" customHeight="1">
      <c r="A149" s="17"/>
    </row>
    <row r="150" spans="1:2" ht="15" hidden="1">
      <c r="A150" s="18"/>
      <c r="B150" s="65"/>
    </row>
    <row r="151" spans="1:9" ht="31.5" hidden="1">
      <c r="A151" s="19" t="s">
        <v>100</v>
      </c>
      <c r="B151" s="66"/>
      <c r="C151" s="66"/>
      <c r="D151" s="66"/>
      <c r="E151" s="23"/>
      <c r="F151" s="23"/>
      <c r="G151" s="66"/>
      <c r="H151" s="23" t="s">
        <v>89</v>
      </c>
      <c r="I151" s="66"/>
    </row>
    <row r="152" spans="1:9" ht="15">
      <c r="A152" s="18"/>
      <c r="B152" s="66"/>
      <c r="C152" s="66"/>
      <c r="D152" s="66"/>
      <c r="E152" s="24"/>
      <c r="F152" s="24"/>
      <c r="G152" s="66"/>
      <c r="H152" s="24"/>
      <c r="I152" s="66"/>
    </row>
    <row r="154" ht="15">
      <c r="A154" s="21" t="s">
        <v>93</v>
      </c>
    </row>
  </sheetData>
  <sheetProtection/>
  <mergeCells count="14">
    <mergeCell ref="A95:I95"/>
    <mergeCell ref="A1:H1"/>
    <mergeCell ref="A2:H2"/>
    <mergeCell ref="A3:H3"/>
    <mergeCell ref="A6:I6"/>
    <mergeCell ref="H9:H10"/>
    <mergeCell ref="I9:I10"/>
    <mergeCell ref="G9:G10"/>
    <mergeCell ref="F9:F10"/>
    <mergeCell ref="A9:A10"/>
    <mergeCell ref="B9:B10"/>
    <mergeCell ref="C9:C10"/>
    <mergeCell ref="D9:D10"/>
    <mergeCell ref="E9:E10"/>
  </mergeCells>
  <printOptions/>
  <pageMargins left="0.3937007874015748" right="0.15748031496062992" top="0.1968503937007874" bottom="0.1968503937007874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Иван</cp:lastModifiedBy>
  <cp:lastPrinted>2023-02-06T09:10:43Z</cp:lastPrinted>
  <dcterms:created xsi:type="dcterms:W3CDTF">2010-09-10T01:16:58Z</dcterms:created>
  <dcterms:modified xsi:type="dcterms:W3CDTF">2023-02-08T05:56:27Z</dcterms:modified>
  <cp:category/>
  <cp:version/>
  <cp:contentType/>
  <cp:contentStatus/>
</cp:coreProperties>
</file>